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4_0.bin" ContentType="application/vnd.openxmlformats-officedocument.oleObject"/>
  <Override PartName="/xl/embeddings/oleObject_5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SheetTabs="0" xWindow="65521" yWindow="65521" windowWidth="4800" windowHeight="5190" tabRatio="601" firstSheet="1" activeTab="2"/>
  </bookViews>
  <sheets>
    <sheet name="Auto_Open" sheetId="1" r:id="rId1"/>
    <sheet name="Dialog1" sheetId="2" r:id="rId2"/>
    <sheet name="Transferdata" sheetId="3" r:id="rId3"/>
    <sheet name="Sheet1" sheetId="4" r:id="rId4"/>
    <sheet name="report (2)" sheetId="5" r:id="rId5"/>
    <sheet name="report" sheetId="6" r:id="rId6"/>
    <sheet name="Sheet3" sheetId="7" r:id="rId7"/>
    <sheet name="Sheet2" sheetId="8" r:id="rId8"/>
    <sheet name="Sheet4" sheetId="9" r:id="rId9"/>
  </sheets>
  <definedNames>
    <definedName name="ACwvu.test." localSheetId="5" hidden="1">'report'!#REF!</definedName>
    <definedName name="ACwvu.test." localSheetId="4" hidden="1">'report (2)'!$G$6</definedName>
    <definedName name="ACwvu.try." localSheetId="5" hidden="1">'report'!#REF!</definedName>
    <definedName name="ACwvu.try." localSheetId="4" hidden="1">'report (2)'!$G$6</definedName>
    <definedName name="minval">"Edit Box 7"</definedName>
    <definedName name="_xlnm.Print_Area" localSheetId="3">'Sheet1'!$A$1:$U$136</definedName>
    <definedName name="Record1">#REF!</definedName>
    <definedName name="Record5">#REF!</definedName>
    <definedName name="Rwvu.test." localSheetId="5" hidden="1">'report'!$C:$C</definedName>
    <definedName name="Rwvu.test." localSheetId="4" hidden="1">'report (2)'!$C:$C</definedName>
    <definedName name="Swvu.test." localSheetId="5" hidden="1">'report'!#REF!</definedName>
    <definedName name="Swvu.test." localSheetId="4" hidden="1">'report (2)'!$G$6</definedName>
    <definedName name="Swvu.try." localSheetId="5" hidden="1">'report'!#REF!</definedName>
    <definedName name="Swvu.try." localSheetId="4" hidden="1">'report (2)'!$G$6</definedName>
    <definedName name="wvu.test." localSheetId="5" hidden="1">{TRUE,TRUE,-1.25,-15.5,484.5,353.25,FALSE,FALSE,FALSE,TRUE,0,1,9,1,4,8,3,4,TRUE,TRUE,3,TRUE,1,TRUE,100,"Swvu.test.","ACwvu.test.",#N/A,FALSE,FALSE,1.77,0.74,1,1,1,"","Page &amp;P",FALSE,FALSE,FALSE,FALSE,1,100,#N/A,#N/A,FALSE,FALSE,"Rwvu.test.",#N/A,FALSE,FALSE,TRUE,9,65532,65532,FALSE,FALSE,FALSE,TRUE,TRUE}</definedName>
    <definedName name="wvu.test." localSheetId="4" hidden="1">{TRUE,TRUE,-1.25,-15.5,484.5,353.25,FALSE,FALSE,FALSE,TRUE,0,1,9,1,4,8,3,4,TRUE,TRUE,3,TRUE,1,TRUE,100,"Swvu.test.","ACwvu.test.",#N/A,FALSE,FALSE,1.77,0.74,1,1,1,"","Page &amp;P",FALSE,FALSE,FALSE,FALSE,1,100,#N/A,#N/A,FALSE,FALSE,"Rwvu.test.",#N/A,FALSE,FALSE,TRUE,9,65532,65532,FALSE,FALSE,FALSE,TRUE,TRUE}</definedName>
    <definedName name="wvu.try." localSheetId="5" hidden="1">{TRUE,FALSE,-1.25,-15.5,484.5,353.25,FALSE,FALSE,FALSE,TRUE,0,1,9,1,4,8,3,4,TRUE,TRUE,3,TRUE,1,TRUE,100,"Swvu.try.","ACwvu.try.",#N/A,FALSE,FALSE,1.77,0.74,1,1,1,"","Page &amp;P",FALSE,FALSE,FALSE,FALSE,1,100,#N/A,#N/A,FALSE,FALSE,FALSE,FALSE,FALSE,FALSE,TRUE,9,65532,65532,FALSE,FALSE,FALSE,TRUE,TRUE}</definedName>
    <definedName name="wvu.try." localSheetId="4" hidden="1">{TRUE,FALSE,-1.25,-15.5,484.5,353.25,FALSE,FALSE,FALSE,TRUE,0,1,9,1,4,8,3,4,TRUE,TRUE,3,TRUE,1,TRUE,100,"Swvu.try.","ACwvu.try.",#N/A,FALSE,FALSE,1.77,0.74,1,1,1,"","Page &amp;P",FALSE,FALSE,FALSE,FALSE,1,100,#N/A,#N/A,FALSE,FALSE,FALSE,FALSE,FALSE,FALSE,TRUE,9,65532,65532,FALSE,FALSE,FALSE,TRUE,TRUE}</definedName>
    <definedName name="Z_00BA8E55_80AD_11D3_87C3_0000E8C6973E_.wvu.Cols" localSheetId="5" hidden="1">'report'!$C:$C</definedName>
    <definedName name="Z_00BA8E56_80AD_11D3_87C3_0000E8C6973E_.wvu.Cols" localSheetId="4" hidden="1">'report (2)'!$C:$C</definedName>
    <definedName name="Z_03918C14_7FFD_11D3_85D2_0020188CA9EB_.wvu.Cols" localSheetId="5" hidden="1">'report'!$C:$C</definedName>
    <definedName name="Z_03918C15_7FFD_11D3_85D2_0020188CA9EB_.wvu.Cols" localSheetId="4" hidden="1">'report (2)'!$C:$C</definedName>
    <definedName name="Z_ECE36CB4_7FD7_11D3_85D2_0020188CA9EB_.wvu.Cols" localSheetId="5" hidden="1">'report'!$C:$C</definedName>
    <definedName name="Z_ECE36CB5_7FD7_11D3_85D2_0020188CA9EB_.wvu.Cols" localSheetId="4" hidden="1">'report (2)'!$C:$C</definedName>
  </definedNames>
  <calcPr fullCalcOnLoad="1"/>
</workbook>
</file>

<file path=xl/sharedStrings.xml><?xml version="1.0" encoding="utf-8"?>
<sst xmlns="http://schemas.openxmlformats.org/spreadsheetml/2006/main" count="426" uniqueCount="288">
  <si>
    <t>รหัส</t>
  </si>
  <si>
    <t>ชื่อนักศึกษา</t>
  </si>
  <si>
    <t>คะแนนดิบ</t>
  </si>
  <si>
    <t>เกรดตัดด้วยวิธีต่างๆ</t>
  </si>
  <si>
    <t>คะแนน</t>
  </si>
  <si>
    <t>จำนวนนักเรียน</t>
  </si>
  <si>
    <t>เรียงตามลำดับ</t>
  </si>
  <si>
    <t>คะแนนตรงกลาง</t>
  </si>
  <si>
    <t>1/6</t>
  </si>
  <si>
    <t>SumLow</t>
  </si>
  <si>
    <t>SumHigh</t>
  </si>
  <si>
    <t>ความเบี่ยงเบน(SD)</t>
  </si>
  <si>
    <t>คะแนนสูงสุด=</t>
  </si>
  <si>
    <t>คะแนนเฉลี่ย=</t>
  </si>
  <si>
    <t>คะแนนต่ำสุด=</t>
  </si>
  <si>
    <t xml:space="preserve">Dewey </t>
  </si>
  <si>
    <t>Dewey  1.3</t>
  </si>
  <si>
    <t>Dewey  1.5</t>
  </si>
  <si>
    <t>min value</t>
  </si>
  <si>
    <t>Grade</t>
  </si>
  <si>
    <t>F</t>
  </si>
  <si>
    <t>D</t>
  </si>
  <si>
    <t>D+</t>
  </si>
  <si>
    <t>C</t>
  </si>
  <si>
    <t>C+</t>
  </si>
  <si>
    <t>B</t>
  </si>
  <si>
    <t>B+</t>
  </si>
  <si>
    <t>A</t>
  </si>
  <si>
    <t>0-39</t>
  </si>
  <si>
    <t>สรุปจำนวนนักศึกษา</t>
  </si>
  <si>
    <t>New</t>
  </si>
  <si>
    <t xml:space="preserve">จำนวนนักศึกษาที่ได้เกรด A </t>
  </si>
  <si>
    <t xml:space="preserve">จำนวนนักศึกษาที่ได้เกรด B+ </t>
  </si>
  <si>
    <t xml:space="preserve">จำนวนนักศึกษาที่ได้เกรด B </t>
  </si>
  <si>
    <t xml:space="preserve">จำนวนนักศึกษาที่ได้เกรด C+ </t>
  </si>
  <si>
    <t xml:space="preserve">จำนวนนักศึกษาที่ได้เกรด C </t>
  </si>
  <si>
    <t xml:space="preserve">จำนวนนักศึกษาที่ได้เกรด D+ </t>
  </si>
  <si>
    <t xml:space="preserve">จำนวนนักศึกษาที่ได้เกรด D </t>
  </si>
  <si>
    <t xml:space="preserve">จำนวนนักศึกษาที่ได้เกรด F </t>
  </si>
  <si>
    <t xml:space="preserve"> </t>
  </si>
  <si>
    <t>เกรด</t>
  </si>
  <si>
    <t>การสอบ/ปฏิบัติแก้ตัว</t>
  </si>
  <si>
    <t>เกรดเดิม</t>
  </si>
  <si>
    <t>แก้ไขเป็น</t>
  </si>
  <si>
    <t>นายการุณ  ไทยเสรี</t>
  </si>
  <si>
    <t>น.ส.กรรณิการ์  ฐิติบุญสุวรรณ</t>
  </si>
  <si>
    <t>น.ส.กฤษณิน  จันทร์แสนโรจน์</t>
  </si>
  <si>
    <t>นายกฤษดา  โพธิอภิญาณวิสุทธิ์</t>
  </si>
  <si>
    <t>น.ส.กัลยา   นิตินัย</t>
  </si>
  <si>
    <t>น.ส.กัลยากร  ศรีสุพิงค์</t>
  </si>
  <si>
    <t>นายกานต์   ขู่วิชัย</t>
  </si>
  <si>
    <t>น.ส.กุลธิดา   บันทาราภิวัฒน์</t>
  </si>
  <si>
    <t>น.ส.เกศรา  นวกิจวัฒนา</t>
  </si>
  <si>
    <t>น.ส.คัทลียา  ศิโรรัตน์สกุล</t>
  </si>
  <si>
    <t>น.ส.จิรพันธ์  ม่วงเจริญ</t>
  </si>
  <si>
    <t>น.ส.จิระพรรณ  จิตติคุณ</t>
  </si>
  <si>
    <t>น.ส.จิรวรรณ   โอพรสวัสดิ์</t>
  </si>
  <si>
    <t>น.ส.จิราพร   ชินกุลพิทักษ์</t>
  </si>
  <si>
    <t>น.ส.จุฑารัตน์   พิมพ์ทนต์</t>
  </si>
  <si>
    <t>น.ส.จุฬาภรณ์  ตรังพาณิชย์</t>
  </si>
  <si>
    <t>น.ส.ชนาธิป    อินทรกำแหง</t>
  </si>
  <si>
    <t>น.ส.ชมพูนุท   บุตตะโยธี</t>
  </si>
  <si>
    <t>น.ส.วันวิสา   แสงสีนิล</t>
  </si>
  <si>
    <t>นายณรงค์ชัย   เจียมรัตนพิทักษ์</t>
  </si>
  <si>
    <t>นายธีระเดช   ธีระชาติแพทย์</t>
  </si>
  <si>
    <t>น.ส.ดวงกมล  ขำทอง</t>
  </si>
  <si>
    <t>นายดุริพัธ   แจ้งใจ</t>
  </si>
  <si>
    <t>นายธนวัฒน์   ฉายศิริโชติ</t>
  </si>
  <si>
    <t>น.ส.นพวรรณ  เพิ่มสมบัติ</t>
  </si>
  <si>
    <t>นายนฤดม  รัตนสุวรรณ</t>
  </si>
  <si>
    <t>น.ส.นฤมล   นิมมานพิภักดิ์</t>
  </si>
  <si>
    <t>น.ส.นัชชาพร  ตั้งเสงี่ยมวิสัย</t>
  </si>
  <si>
    <t>น.ส.นันทวลักษณ์  พูลวิวัฒน์ชัยการ</t>
  </si>
  <si>
    <t>น.ส.นัยนา  ประดิษฐ์สิทธิกร</t>
  </si>
  <si>
    <t>น.ส.เนติมา  สลับแสง</t>
  </si>
  <si>
    <t>น.ส.บดีสุดา  ซุ้ยวงศ์ษา</t>
  </si>
  <si>
    <t>น.ส.บุศรินทร์  รุ่งเณร</t>
  </si>
  <si>
    <t>น.ส.เบญจวรรณ  คำหนองคู</t>
  </si>
  <si>
    <t>น.ส.ปภัสรา  โสภณากิจโกศล</t>
  </si>
  <si>
    <t>นายประกิตติ  ฟ้ากระจ่าง</t>
  </si>
  <si>
    <t>นายประดิษฐ์  วิเศษวงษา</t>
  </si>
  <si>
    <t>นายประยุทธ   พู่ทอง</t>
  </si>
  <si>
    <t>น.ส.ประอร  นิ่มพินิจ</t>
  </si>
  <si>
    <t>นายประยุทธ  จงเปาหยิน</t>
  </si>
  <si>
    <t>น.ส.ปองทิพย์  สิทธิสาร</t>
  </si>
  <si>
    <t>น.ส.ปิติมา  ผ่านสวัสดิ์</t>
  </si>
  <si>
    <t>น.ส.ปิยดา  ธรรมปาโล</t>
  </si>
  <si>
    <t>น.ส.ปิยนันท์  กิ้มเส้ง</t>
  </si>
  <si>
    <t>น.ส.ปิยะวรรณ   รัตนปริคณน์</t>
  </si>
  <si>
    <t>น.ส.ผกาทิพย์  รื่นระเริงศักดิ์</t>
  </si>
  <si>
    <t>นายพงศ์วิทย์  วิทยาภิมัณฑน์</t>
  </si>
  <si>
    <t>น.ส.พนารัตน์  แสงแจ่ม</t>
  </si>
  <si>
    <t>น.ส.พนิดา  ฤกษ์หร่าย</t>
  </si>
  <si>
    <t>น.ส.พรพรรณ  ขวาของ</t>
  </si>
  <si>
    <t>น.ส.พินทิพย์   ปิยะบงการ</t>
  </si>
  <si>
    <t>น.ส.พิมผกา  วนสวัสดิ์</t>
  </si>
  <si>
    <t>น.ส.ภารณี  ลีละเศรษฐกุล</t>
  </si>
  <si>
    <t>น.ส.มัลลิกา  ภิตติสกุล</t>
  </si>
  <si>
    <t>น.ส.มาศวดี  อาภาวงศ์</t>
  </si>
  <si>
    <t>นายยิ่งยศ  ภัทรวัฒนาภรณ์</t>
  </si>
  <si>
    <t>น.ส.เยาวลักษณ์  บุญทรงฤทธิ์</t>
  </si>
  <si>
    <t>น.ส.รวิวรรณ  วิทวัสสำราญกุล</t>
  </si>
  <si>
    <t>น.ส.รัชนก   เรียบร้อย</t>
  </si>
  <si>
    <t>น.ส.รัตนา  ตรีรัตน์ตระกูล</t>
  </si>
  <si>
    <t>นายรุ่งเกียรติ  ทักษิณธรรม</t>
  </si>
  <si>
    <t>น.ส.เรวดี  แซ่เตียว</t>
  </si>
  <si>
    <t>นายฤกษ์ชัย   ปรีชาสุปัญญา</t>
  </si>
  <si>
    <t>น.ส.วนิดา  ม่วงมิ่งสุข</t>
  </si>
  <si>
    <t>น.ส.วัชรา  จันทร์อ่อน</t>
  </si>
  <si>
    <t>น.ส.วัชรี   ประดิษฐ์วิทยา</t>
  </si>
  <si>
    <t>น.ส.วิภา  จิวจินดา</t>
  </si>
  <si>
    <t>น.ส.วิภาวี  รักษ์ธรรมมั่น</t>
  </si>
  <si>
    <t>นายวีรวัฒน์  วัฒนไวฑูรย์ชัย</t>
  </si>
  <si>
    <t>น.ส.ศศกร  พรมวัง</t>
  </si>
  <si>
    <t>น.ส.ศศิมา  อาจสงคราม</t>
  </si>
  <si>
    <t>นายศักดิ์ชัย   อวยชัยพรเลิศ</t>
  </si>
  <si>
    <t>นายศานติ  ฉันทตุลย์</t>
  </si>
  <si>
    <t>น.ส.ศิริพร  เลาไพศาลวนิชศิริ</t>
  </si>
  <si>
    <t>น.ส.ษมา  หนูทอง</t>
  </si>
  <si>
    <t>น.ส.สมทรง  พร้อมพราย</t>
  </si>
  <si>
    <t>นายสรรเสริญ  สาลี</t>
  </si>
  <si>
    <t>นายสัญชัย  ก๊กศรี</t>
  </si>
  <si>
    <t>น.ส.สินีนาถ  มีสวน</t>
  </si>
  <si>
    <t>น.ส.สิรชา  ตันติกุลวัฒนา</t>
  </si>
  <si>
    <t>น.ส.สิริพร  วงษ์ถาวร</t>
  </si>
  <si>
    <t>น.ส.สิริลักษณ์  วีระยุทธวิไล</t>
  </si>
  <si>
    <t>นายสุทธิศักดิ์   วิภาคกิจ</t>
  </si>
  <si>
    <t>น.ส.สุธาทิพย์  เพิ่มพูลพานิช</t>
  </si>
  <si>
    <t>น.ส.สุธาสินี  รักษ์หิรัญ</t>
  </si>
  <si>
    <t>นายสุพัฒ  วุฒิสุพงศ์</t>
  </si>
  <si>
    <t>น.ส.สุภัคเพ็ญ  กฤตยาหรรษ์</t>
  </si>
  <si>
    <t>น.ส.สุภัทรา   พานิชเจริญ</t>
  </si>
  <si>
    <t>น.ส.สุมนมาลัย    ธะกอง</t>
  </si>
  <si>
    <t>น.ส.เสาวภา  อ่อนสนิท</t>
  </si>
  <si>
    <t>นายโสพล  ไชยมุติ</t>
  </si>
  <si>
    <t>น.ส.อกนิษฐ์  เวพีวุฒิกร</t>
  </si>
  <si>
    <t>น.ส.อรัญญา  การีซอ</t>
  </si>
  <si>
    <t>นายอวยชัย  จิรชัยธร</t>
  </si>
  <si>
    <t>น.ส.อัญชลิกา  กลิ่นนิยม</t>
  </si>
  <si>
    <t>น.ส.อารยา  อมาตยคง</t>
  </si>
  <si>
    <t>น.ส.อิชยา  อยู่เกษ</t>
  </si>
  <si>
    <t>น.ส.อุทัยรัตน์  อภิศักดิ์ศิริ</t>
  </si>
  <si>
    <t>จำนวนนักศึกษาที่ได้เกรด A</t>
  </si>
  <si>
    <t>จำนวนนักศึกษาที่ได้เกรด B+</t>
  </si>
  <si>
    <t>จำนวนนักศึกษาที่ได้เกรด B</t>
  </si>
  <si>
    <t>จำนวนนักศึกษาที่ได้เกรด C+</t>
  </si>
  <si>
    <t>จำนวนนักศึกษาที่ได้เกรด C</t>
  </si>
  <si>
    <t>จำนวนนักศึกษาที่ได้เกรด D+</t>
  </si>
  <si>
    <t>จำนวนนักศึกษาที่ได้เกรด D</t>
  </si>
  <si>
    <t>จำนวนนักศึกษาที่ได้เกรด F</t>
  </si>
  <si>
    <t>ผลการสอบนศภ.ชั้นปีที่ 2  ปีการศึกษา2550</t>
  </si>
  <si>
    <t>ผลบวกเซลล์ 5 ถึง</t>
  </si>
  <si>
    <t>ผลบวกเซลล์ท้ายถึง</t>
  </si>
  <si>
    <t>วิชาภกภพ 202 กายวิภาคและอนุกรมวิธานพืชสมุนไพร</t>
  </si>
  <si>
    <t>นส. กชกร</t>
  </si>
  <si>
    <t>นส. กนกวรรณ</t>
  </si>
  <si>
    <t>นส. กรัณฑรัตน์</t>
  </si>
  <si>
    <t>นาย กวิน</t>
  </si>
  <si>
    <t>นส. กัญญาณัฐ</t>
  </si>
  <si>
    <t>นส. จันทิมา</t>
  </si>
  <si>
    <t>นส. จุฑามาส</t>
  </si>
  <si>
    <t>นส. เจษฎาภรณ์</t>
  </si>
  <si>
    <t>นาย ฉัตรชัย</t>
  </si>
  <si>
    <t>นาย ชัชวัสส์</t>
  </si>
  <si>
    <t>นส. ชุตินันท์</t>
  </si>
  <si>
    <t>นาย ตันติกร</t>
  </si>
  <si>
    <t>นาย ถิรวัฒน์</t>
  </si>
  <si>
    <t>นาย ทินกร</t>
  </si>
  <si>
    <t>นาย เทพฤทธิ์</t>
  </si>
  <si>
    <t>นาย ธีรภัท</t>
  </si>
  <si>
    <t>นาย นที</t>
  </si>
  <si>
    <t>นส. นันทกานต์</t>
  </si>
  <si>
    <t>นส. น้ำฝน</t>
  </si>
  <si>
    <t>นาย นิธิพัฒน์</t>
  </si>
  <si>
    <t>นส. เบญจรินทร์</t>
  </si>
  <si>
    <t>นาย ปรัชญา</t>
  </si>
  <si>
    <t>นส. ปวันรัตน์</t>
  </si>
  <si>
    <t>นส. พรชนก</t>
  </si>
  <si>
    <t>นส. เพชรจรัส</t>
  </si>
  <si>
    <t>นส. ภัทธิดา</t>
  </si>
  <si>
    <t>นส. ภานุมาส</t>
  </si>
  <si>
    <t>นส. รุ่งทิวา</t>
  </si>
  <si>
    <t>นาย วจนะ</t>
  </si>
  <si>
    <t>นส. วรณัน</t>
  </si>
  <si>
    <t>นส. วัชราภรณ์</t>
  </si>
  <si>
    <t>นาย วิรัญชน์</t>
  </si>
  <si>
    <t>นส. วิสุตา</t>
  </si>
  <si>
    <t>นส. วีรวรรณ</t>
  </si>
  <si>
    <t>นส. ศิริกาญจน์</t>
  </si>
  <si>
    <t>นาย สรรเพชญ</t>
  </si>
  <si>
    <t>นาย สหพล</t>
  </si>
  <si>
    <t>นส. สาวิณี</t>
  </si>
  <si>
    <t>นส. สิริญญา</t>
  </si>
  <si>
    <t>นส. สุทธิดา</t>
  </si>
  <si>
    <t>นาย สุวัฒน์</t>
  </si>
  <si>
    <t>นาย อภิเชษฐ์</t>
  </si>
  <si>
    <t>นส. อาจารี</t>
  </si>
  <si>
    <t>นาย เอกสิทธิ์</t>
  </si>
  <si>
    <t>นส. ณัฏฐนันท์</t>
  </si>
  <si>
    <t>นส. พราววีร์</t>
  </si>
  <si>
    <t>นส. พัณณิตา</t>
  </si>
  <si>
    <t>นส. สโรชิน</t>
  </si>
  <si>
    <t>นส. กมลรัตน์</t>
  </si>
  <si>
    <t>นาย ก้องสินธุ์</t>
  </si>
  <si>
    <t>นาย การุณ</t>
  </si>
  <si>
    <t>นาย กิตตินันท์</t>
  </si>
  <si>
    <t>นส. กิตติยา</t>
  </si>
  <si>
    <t>นส. กิริยา</t>
  </si>
  <si>
    <t>นส. กุลกานต์</t>
  </si>
  <si>
    <t>นส. กุลภรณ์</t>
  </si>
  <si>
    <t>นาย ไกรสร</t>
  </si>
  <si>
    <t>นส. ขนิษฐา</t>
  </si>
  <si>
    <t>นส. ขวัญหทัย</t>
  </si>
  <si>
    <t>นส. จารุวรรณ</t>
  </si>
  <si>
    <t>นส. จินตนา</t>
  </si>
  <si>
    <t>นส. จริยา</t>
  </si>
  <si>
    <t>นาย ชัชวาล</t>
  </si>
  <si>
    <t>นส. ชาลินี</t>
  </si>
  <si>
    <t>นส. ชุติมา</t>
  </si>
  <si>
    <t>นาย ชุติวัต</t>
  </si>
  <si>
    <t>นส. ฐิตินันท์</t>
  </si>
  <si>
    <t>นาย ฐิติพล</t>
  </si>
  <si>
    <t>นส. ณัฐชภัทร</t>
  </si>
  <si>
    <t>นาย ณัฐรณ</t>
  </si>
  <si>
    <t>นาย ณัฐวุฒิ</t>
  </si>
  <si>
    <t>นส. ดาราพร</t>
  </si>
  <si>
    <t>นส. ธนัชพร</t>
  </si>
  <si>
    <t>นส. ธนิศา</t>
  </si>
  <si>
    <t>นส. ธันย์ชนก</t>
  </si>
  <si>
    <t>นส. ธีรติ</t>
  </si>
  <si>
    <t>นส. นภาพรรณ</t>
  </si>
  <si>
    <t>นส. นภาลัย</t>
  </si>
  <si>
    <t>นส. นฤมล</t>
  </si>
  <si>
    <t>นส. นัชภรณ์</t>
  </si>
  <si>
    <t>นส. ณัฐนันท์</t>
  </si>
  <si>
    <t>นส. นันทนา</t>
  </si>
  <si>
    <t>นส. นันทิชา</t>
  </si>
  <si>
    <t>นส. นุตประวีณ์</t>
  </si>
  <si>
    <t>นส. บุษนันท์</t>
  </si>
  <si>
    <t>นส. เบญจพร</t>
  </si>
  <si>
    <t>นส. ปวีณา</t>
  </si>
  <si>
    <t>นาย ปองพล</t>
  </si>
  <si>
    <t>นาย ปิยรัฐ</t>
  </si>
  <si>
    <t>นส. ปิยะนุช</t>
  </si>
  <si>
    <t>นาย พงษ์ศักดิ์</t>
  </si>
  <si>
    <t xml:space="preserve">นส. พิชุบล </t>
  </si>
  <si>
    <t>นส. เพื่อนขวัญ</t>
  </si>
  <si>
    <t>นส. ภณิดา</t>
  </si>
  <si>
    <t>นส. ภารดี</t>
  </si>
  <si>
    <t>นส. มนันญา</t>
  </si>
  <si>
    <t>นส. มรกต</t>
  </si>
  <si>
    <t>นส. ยุรมาศ</t>
  </si>
  <si>
    <t>นส. รัตติกาล</t>
  </si>
  <si>
    <t>นส. รัตนากร</t>
  </si>
  <si>
    <t>นส. วรรณวิษา</t>
  </si>
  <si>
    <t>นส. วรวรรณ</t>
  </si>
  <si>
    <t>นส. วรีสา</t>
  </si>
  <si>
    <t>นาย วสัณฑ์</t>
  </si>
  <si>
    <t>นส. วิการดา</t>
  </si>
  <si>
    <t>นส. วิชชุดา</t>
  </si>
  <si>
    <t>นส. วีรนุช</t>
  </si>
  <si>
    <t>นส. ศิรฎา</t>
  </si>
  <si>
    <t>นส. ศิรดา</t>
  </si>
  <si>
    <t>นส. ศุจินทรา</t>
  </si>
  <si>
    <t>นาย ศุภกร</t>
  </si>
  <si>
    <t>นส. สโนชา</t>
  </si>
  <si>
    <t>นาย สมชาย</t>
  </si>
  <si>
    <t>นส. สริตา</t>
  </si>
  <si>
    <t>นส. สิริธร</t>
  </si>
  <si>
    <t>นส. สุชีรา</t>
  </si>
  <si>
    <t>นส. สุดาวัลย์</t>
  </si>
  <si>
    <t>นส. สุนารี</t>
  </si>
  <si>
    <t>นส. สุวลักษณ์</t>
  </si>
  <si>
    <t>นส. อธิปปรัชญ์</t>
  </si>
  <si>
    <t>นส. อธิษฐาน</t>
  </si>
  <si>
    <t>นส. อนิสา</t>
  </si>
  <si>
    <t>นส. อมรรัตน์</t>
  </si>
  <si>
    <t>นส. อินทิรา</t>
  </si>
  <si>
    <t>นส. อิศรา</t>
  </si>
  <si>
    <t>นส. อิสรีย์</t>
  </si>
  <si>
    <t>นาย อุกฤษ</t>
  </si>
  <si>
    <t>นาย เอกพงษ์</t>
  </si>
  <si>
    <t>นาย เอกยุทธ</t>
  </si>
  <si>
    <t>นส. เอมิกา</t>
  </si>
  <si>
    <t>นาย กัมพล</t>
  </si>
  <si>
    <t>นส. ชญาณี</t>
  </si>
  <si>
    <t>นส. นัฐชภัสร์</t>
  </si>
  <si>
    <t>นส. พัฒนาพร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</si>
</sst>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_(\฿* t#,##0_);_(\฿* \(t#,##0\);_(\฿* &quot;-&quot;_);_(@_)"/>
    <numFmt numFmtId="220" formatCode="\฿t#,##0_);\(\฿t#,##0\)"/>
    <numFmt numFmtId="221" formatCode="\฿t#,##0_);[Red]\(\฿t#,##0\)"/>
    <numFmt numFmtId="222" formatCode="0.000"/>
    <numFmt numFmtId="223" formatCode="0.0"/>
    <numFmt numFmtId="224" formatCode="0.0000"/>
  </numFmts>
  <fonts count="56">
    <font>
      <sz val="14"/>
      <name val="AngsanaUPC"/>
      <family val="0"/>
    </font>
    <font>
      <b/>
      <sz val="14"/>
      <name val="AngsanaUPC"/>
      <family val="0"/>
    </font>
    <font>
      <i/>
      <sz val="14"/>
      <name val="AngsanaUPC"/>
      <family val="0"/>
    </font>
    <font>
      <b/>
      <i/>
      <sz val="14"/>
      <name val="AngsanaUPC"/>
      <family val="0"/>
    </font>
    <font>
      <b/>
      <sz val="8"/>
      <name val="MS Dialog"/>
      <family val="2"/>
    </font>
    <font>
      <sz val="14"/>
      <name val="BrowalliaUPC"/>
      <family val="0"/>
    </font>
    <font>
      <b/>
      <sz val="14"/>
      <name val="BrowalliaUPC"/>
      <family val="0"/>
    </font>
    <font>
      <b/>
      <sz val="14"/>
      <color indexed="10"/>
      <name val="BrowalliaUPC"/>
      <family val="0"/>
    </font>
    <font>
      <b/>
      <sz val="14"/>
      <color indexed="9"/>
      <name val="BrowalliaUPC"/>
      <family val="0"/>
    </font>
    <font>
      <b/>
      <sz val="14"/>
      <color indexed="16"/>
      <name val="BrowalliaUPC"/>
      <family val="0"/>
    </font>
    <font>
      <sz val="12"/>
      <name val="BrowalliaUPC"/>
      <family val="1"/>
    </font>
    <font>
      <sz val="20"/>
      <name val="AngsanaUPC"/>
      <family val="1"/>
    </font>
    <font>
      <sz val="18"/>
      <name val="AngsanaUPC"/>
      <family val="1"/>
    </font>
    <font>
      <sz val="12"/>
      <name val="AngsanaUPC"/>
      <family val="1"/>
    </font>
    <font>
      <sz val="18"/>
      <name val="BrowalliaUPC"/>
      <family val="1"/>
    </font>
    <font>
      <b/>
      <i/>
      <sz val="28"/>
      <color indexed="9"/>
      <name val="AngsanaUPC"/>
      <family val="1"/>
    </font>
    <font>
      <sz val="16"/>
      <color indexed="12"/>
      <name val="AngsanaUPC"/>
      <family val="1"/>
    </font>
    <font>
      <sz val="12"/>
      <color indexed="10"/>
      <name val="AngsanaUPC"/>
      <family val="1"/>
    </font>
    <font>
      <b/>
      <sz val="12"/>
      <color indexed="10"/>
      <name val="BrowalliaUPC"/>
      <family val="1"/>
    </font>
    <font>
      <sz val="11"/>
      <name val="AngsanaUPC"/>
      <family val="1"/>
    </font>
    <font>
      <sz val="10"/>
      <name val="AngsanaUPC"/>
      <family val="1"/>
    </font>
    <font>
      <b/>
      <sz val="36"/>
      <color indexed="32"/>
      <name val="AngsanaUPC"/>
      <family val="0"/>
    </font>
    <font>
      <sz val="8"/>
      <name val="MS Dialog Light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10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62"/>
      <name val="Tahoma"/>
      <family val="2"/>
    </font>
    <font>
      <sz val="11"/>
      <color indexed="10"/>
      <name val="Tahoma"/>
      <family val="2"/>
    </font>
    <font>
      <sz val="11"/>
      <color indexed="19"/>
      <name val="Tahoma"/>
      <family val="2"/>
    </font>
    <font>
      <b/>
      <sz val="11"/>
      <color indexed="63"/>
      <name val="Tahoma"/>
      <family val="2"/>
    </font>
    <font>
      <b/>
      <sz val="18"/>
      <color indexed="62"/>
      <name val="Tahoma"/>
      <family val="2"/>
    </font>
    <font>
      <b/>
      <sz val="11"/>
      <color indexed="8"/>
      <name val="Tahoma"/>
      <family val="2"/>
    </font>
    <font>
      <b/>
      <sz val="16"/>
      <color indexed="58"/>
      <name val="AngsanaUPC"/>
      <family val="1"/>
    </font>
    <font>
      <b/>
      <i/>
      <sz val="16"/>
      <color indexed="12"/>
      <name val="AngsanaUPC"/>
      <family val="1"/>
    </font>
    <font>
      <b/>
      <sz val="16"/>
      <color indexed="16"/>
      <name val="AngsanaUPC"/>
      <family val="1"/>
    </font>
    <font>
      <sz val="18"/>
      <color indexed="56"/>
      <name val="AngsanaUPC"/>
      <family val="1"/>
    </font>
    <font>
      <sz val="14"/>
      <color indexed="8"/>
      <name val="AngsanaUPC"/>
      <family val="1"/>
    </font>
    <font>
      <sz val="16"/>
      <color indexed="8"/>
      <name val="AngsanaUPC"/>
      <family val="1"/>
    </font>
    <font>
      <sz val="14"/>
      <color indexed="10"/>
      <name val="AngsanaUPC"/>
      <family val="1"/>
    </font>
    <font>
      <sz val="18"/>
      <color indexed="8"/>
      <name val="AngsanaUPC"/>
      <family val="1"/>
    </font>
    <font>
      <b/>
      <sz val="13"/>
      <color indexed="18"/>
      <name val="AngsanaUPC"/>
      <family val="1"/>
    </font>
    <font>
      <sz val="13"/>
      <color indexed="18"/>
      <name val="AngsanaUPC"/>
      <family val="1"/>
    </font>
    <font>
      <sz val="13"/>
      <color indexed="25"/>
      <name val="AngsanaUPC"/>
      <family val="1"/>
    </font>
    <font>
      <sz val="13"/>
      <color indexed="10"/>
      <name val="AngsanaUPC"/>
      <family val="1"/>
    </font>
    <font>
      <sz val="13"/>
      <color indexed="8"/>
      <name val="AngsanaUPC"/>
      <family val="1"/>
    </font>
    <font>
      <b/>
      <i/>
      <sz val="20"/>
      <color indexed="8"/>
      <name val="AngsanaUPC"/>
      <family val="1"/>
    </font>
    <font>
      <sz val="14"/>
      <color indexed="58"/>
      <name val="AngsanaUPC"/>
      <family val="1"/>
    </font>
    <font>
      <sz val="8"/>
      <name val="AngsanaUPC"/>
      <family val="0"/>
    </font>
    <font>
      <sz val="8"/>
      <name val="Tahoma"/>
      <family val="2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11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16" borderId="1" applyNumberFormat="0" applyAlignment="0" applyProtection="0"/>
    <xf numFmtId="0" fontId="27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7" borderId="1" applyNumberFormat="0" applyAlignment="0" applyProtection="0"/>
    <xf numFmtId="0" fontId="34" fillId="0" borderId="6" applyNumberFormat="0" applyFill="0" applyAlignment="0" applyProtection="0"/>
    <xf numFmtId="0" fontId="35" fillId="7" borderId="0" applyNumberFormat="0" applyBorder="0" applyAlignment="0" applyProtection="0"/>
    <xf numFmtId="0" fontId="0" fillId="4" borderId="7" applyNumberFormat="0" applyFont="0" applyAlignment="0" applyProtection="0"/>
    <xf numFmtId="0" fontId="36" fillId="16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18" borderId="10" xfId="0" applyFill="1" applyBorder="1" applyAlignment="1">
      <alignment horizontal="center"/>
    </xf>
    <xf numFmtId="1" fontId="0" fillId="0" borderId="0" xfId="0" applyNumberFormat="1" applyBorder="1" applyAlignment="1">
      <alignment horizontal="right"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18" borderId="11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2" fontId="6" fillId="0" borderId="0" xfId="0" applyNumberFormat="1" applyFont="1" applyAlignment="1">
      <alignment horizontal="center"/>
    </xf>
    <xf numFmtId="0" fontId="8" fillId="18" borderId="12" xfId="0" applyFont="1" applyFill="1" applyBorder="1" applyAlignment="1">
      <alignment horizontal="center"/>
    </xf>
    <xf numFmtId="0" fontId="7" fillId="0" borderId="0" xfId="0" applyFont="1" applyAlignment="1" quotePrefix="1">
      <alignment/>
    </xf>
    <xf numFmtId="0" fontId="0" fillId="0" borderId="0" xfId="0" applyAlignment="1" quotePrefix="1">
      <alignment horizontal="left"/>
    </xf>
    <xf numFmtId="1" fontId="6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1" fontId="0" fillId="0" borderId="0" xfId="0" applyNumberFormat="1" applyAlignment="1">
      <alignment/>
    </xf>
    <xf numFmtId="0" fontId="0" fillId="18" borderId="10" xfId="0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 horizontal="centerContinuous"/>
    </xf>
    <xf numFmtId="0" fontId="0" fillId="0" borderId="0" xfId="0" applyAlignment="1">
      <alignment horizontal="right"/>
    </xf>
    <xf numFmtId="1" fontId="5" fillId="0" borderId="0" xfId="0" applyNumberFormat="1" applyFont="1" applyAlignment="1">
      <alignment horizontal="center"/>
    </xf>
    <xf numFmtId="0" fontId="10" fillId="18" borderId="10" xfId="0" applyFont="1" applyFill="1" applyBorder="1" applyAlignment="1">
      <alignment/>
    </xf>
    <xf numFmtId="0" fontId="9" fillId="18" borderId="1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18" borderId="10" xfId="0" applyFill="1" applyBorder="1" applyAlignment="1">
      <alignment horizontal="center"/>
    </xf>
    <xf numFmtId="0" fontId="0" fillId="18" borderId="14" xfId="0" applyFill="1" applyBorder="1" applyAlignment="1">
      <alignment horizontal="centerContinuous"/>
    </xf>
    <xf numFmtId="0" fontId="0" fillId="18" borderId="15" xfId="0" applyFill="1" applyBorder="1" applyAlignment="1">
      <alignment horizontal="centerContinuous"/>
    </xf>
    <xf numFmtId="0" fontId="0" fillId="18" borderId="16" xfId="0" applyFill="1" applyBorder="1" applyAlignment="1">
      <alignment horizontal="centerContinuous"/>
    </xf>
    <xf numFmtId="0" fontId="0" fillId="0" borderId="0" xfId="0" applyFill="1" applyBorder="1" applyAlignment="1" quotePrefix="1">
      <alignment horizontal="center"/>
    </xf>
    <xf numFmtId="0" fontId="6" fillId="6" borderId="10" xfId="0" applyFont="1" applyFill="1" applyBorder="1" applyAlignment="1" quotePrefix="1">
      <alignment horizontal="centerContinuous"/>
    </xf>
    <xf numFmtId="0" fontId="6" fillId="6" borderId="14" xfId="0" applyFont="1" applyFill="1" applyBorder="1" applyAlignment="1">
      <alignment horizontal="right"/>
    </xf>
    <xf numFmtId="0" fontId="6" fillId="6" borderId="16" xfId="0" applyFont="1" applyFill="1" applyBorder="1" applyAlignment="1">
      <alignment horizontal="centerContinuous"/>
    </xf>
    <xf numFmtId="0" fontId="6" fillId="6" borderId="14" xfId="0" applyFont="1" applyFill="1" applyBorder="1" applyAlignment="1">
      <alignment horizontal="centerContinuous"/>
    </xf>
    <xf numFmtId="0" fontId="6" fillId="6" borderId="10" xfId="0" applyFont="1" applyFill="1" applyBorder="1" applyAlignment="1" quotePrefix="1">
      <alignment horizontal="center"/>
    </xf>
    <xf numFmtId="0" fontId="6" fillId="6" borderId="10" xfId="0" applyFont="1" applyFill="1" applyBorder="1" applyAlignment="1">
      <alignment horizontal="center"/>
    </xf>
    <xf numFmtId="0" fontId="0" fillId="18" borderId="14" xfId="0" applyFill="1" applyBorder="1" applyAlignment="1" quotePrefix="1">
      <alignment horizontal="left"/>
    </xf>
    <xf numFmtId="1" fontId="0" fillId="18" borderId="15" xfId="0" applyNumberFormat="1" applyFill="1" applyBorder="1" applyAlignment="1">
      <alignment horizontal="right"/>
    </xf>
    <xf numFmtId="2" fontId="6" fillId="0" borderId="0" xfId="0" applyNumberFormat="1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5" fillId="0" borderId="0" xfId="0" applyFont="1" applyAlignment="1">
      <alignment horizontal="centerContinuous"/>
    </xf>
    <xf numFmtId="2" fontId="0" fillId="0" borderId="0" xfId="0" applyNumberFormat="1" applyAlignment="1">
      <alignment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Continuous"/>
    </xf>
    <xf numFmtId="0" fontId="5" fillId="0" borderId="10" xfId="0" applyFont="1" applyBorder="1" applyAlignment="1">
      <alignment horizontal="center"/>
    </xf>
    <xf numFmtId="2" fontId="0" fillId="0" borderId="10" xfId="0" applyNumberFormat="1" applyBorder="1" applyAlignment="1">
      <alignment/>
    </xf>
    <xf numFmtId="0" fontId="0" fillId="18" borderId="0" xfId="0" applyFill="1" applyAlignment="1">
      <alignment/>
    </xf>
    <xf numFmtId="1" fontId="0" fillId="18" borderId="10" xfId="0" applyNumberFormat="1" applyFill="1" applyBorder="1" applyAlignment="1">
      <alignment horizontal="center"/>
    </xf>
    <xf numFmtId="0" fontId="17" fillId="18" borderId="10" xfId="0" applyFont="1" applyFill="1" applyBorder="1" applyAlignment="1">
      <alignment/>
    </xf>
    <xf numFmtId="0" fontId="0" fillId="18" borderId="0" xfId="0" applyFill="1" applyAlignment="1">
      <alignment horizontal="centerContinuous"/>
    </xf>
    <xf numFmtId="0" fontId="0" fillId="0" borderId="0" xfId="0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left"/>
    </xf>
    <xf numFmtId="0" fontId="18" fillId="0" borderId="0" xfId="0" applyFont="1" applyAlignment="1">
      <alignment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/>
    </xf>
    <xf numFmtId="0" fontId="0" fillId="0" borderId="10" xfId="0" applyBorder="1" applyAlignment="1">
      <alignment horizontal="centerContinuous"/>
    </xf>
    <xf numFmtId="0" fontId="5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10" fillId="0" borderId="17" xfId="0" applyFont="1" applyBorder="1" applyAlignment="1">
      <alignment horizontal="centerContinuous"/>
    </xf>
    <xf numFmtId="0" fontId="13" fillId="0" borderId="17" xfId="0" applyFont="1" applyBorder="1" applyAlignment="1">
      <alignment horizontal="center"/>
    </xf>
    <xf numFmtId="0" fontId="19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17" fillId="18" borderId="10" xfId="0" applyFont="1" applyFill="1" applyBorder="1" applyAlignment="1">
      <alignment horizontal="center"/>
    </xf>
    <xf numFmtId="0" fontId="20" fillId="18" borderId="17" xfId="0" applyFont="1" applyFill="1" applyBorder="1" applyAlignment="1" quotePrefix="1">
      <alignment horizontal="center"/>
    </xf>
    <xf numFmtId="0" fontId="20" fillId="18" borderId="18" xfId="0" applyFont="1" applyFill="1" applyBorder="1" applyAlignment="1" quotePrefix="1">
      <alignment horizontal="center"/>
    </xf>
    <xf numFmtId="0" fontId="0" fillId="19" borderId="17" xfId="0" applyFill="1" applyBorder="1" applyAlignment="1">
      <alignment horizontal="center"/>
    </xf>
    <xf numFmtId="0" fontId="0" fillId="18" borderId="17" xfId="0" applyFill="1" applyBorder="1" applyAlignment="1">
      <alignment horizontal="center"/>
    </xf>
    <xf numFmtId="0" fontId="0" fillId="18" borderId="18" xfId="0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3" fillId="0" borderId="0" xfId="0" applyFont="1" applyBorder="1" applyAlignment="1">
      <alignment horizontal="center"/>
    </xf>
    <xf numFmtId="1" fontId="13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Continuous"/>
    </xf>
    <xf numFmtId="0" fontId="0" fillId="20" borderId="0" xfId="0" applyFill="1" applyAlignment="1">
      <alignment/>
    </xf>
    <xf numFmtId="0" fontId="5" fillId="20" borderId="0" xfId="0" applyFont="1" applyFill="1" applyAlignment="1">
      <alignment/>
    </xf>
    <xf numFmtId="1" fontId="9" fillId="18" borderId="10" xfId="0" applyNumberFormat="1" applyFont="1" applyFill="1" applyBorder="1" applyAlignment="1">
      <alignment horizontal="center"/>
    </xf>
    <xf numFmtId="0" fontId="0" fillId="18" borderId="10" xfId="0" applyFill="1" applyBorder="1" applyAlignment="1">
      <alignment horizontal="right"/>
    </xf>
    <xf numFmtId="1" fontId="13" fillId="0" borderId="0" xfId="0" applyNumberFormat="1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19" fillId="0" borderId="0" xfId="0" applyFont="1" applyBorder="1" applyAlignment="1">
      <alignment/>
    </xf>
    <xf numFmtId="0" fontId="0" fillId="5" borderId="0" xfId="0" applyFill="1" applyAlignment="1">
      <alignment/>
    </xf>
    <xf numFmtId="0" fontId="0" fillId="5" borderId="0" xfId="0" applyFill="1" applyBorder="1" applyAlignment="1">
      <alignment/>
    </xf>
    <xf numFmtId="1" fontId="0" fillId="18" borderId="16" xfId="0" applyNumberFormat="1" applyFill="1" applyBorder="1" applyAlignment="1">
      <alignment horizontal="center"/>
    </xf>
    <xf numFmtId="0" fontId="0" fillId="18" borderId="16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"/>
          <c:y val="0.03125"/>
          <c:w val="0.95925"/>
          <c:h val="0.92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Sheet1!$V$35:$V$96</c:f>
              <c:strCache/>
            </c:strRef>
          </c:cat>
          <c:val>
            <c:numRef>
              <c:f>Sheet1!$W$35:$W$96</c:f>
              <c:numCache/>
            </c:numRef>
          </c:val>
        </c:ser>
        <c:axId val="40057329"/>
        <c:axId val="24971642"/>
      </c:barChart>
      <c:catAx>
        <c:axId val="4005732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</a:p>
        </c:txPr>
        <c:crossAx val="24971642"/>
        <c:crosses val="autoZero"/>
        <c:auto val="0"/>
        <c:lblOffset val="100"/>
        <c:tickLblSkip val="3"/>
        <c:noMultiLvlLbl val="0"/>
      </c:catAx>
      <c:valAx>
        <c:axId val="24971642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00573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ngsanaUPC"/>
          <a:ea typeface="AngsanaUPC"/>
          <a:cs typeface="AngsanaUPC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25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Sheet1!$V$40:$V$96</c:f>
              <c:numCache>
                <c:ptCount val="57"/>
                <c:pt idx="0">
                  <c:v>44</c:v>
                </c:pt>
                <c:pt idx="1">
                  <c:v>45</c:v>
                </c:pt>
                <c:pt idx="2">
                  <c:v>46</c:v>
                </c:pt>
                <c:pt idx="3">
                  <c:v>47</c:v>
                </c:pt>
                <c:pt idx="4">
                  <c:v>48</c:v>
                </c:pt>
                <c:pt idx="5">
                  <c:v>49</c:v>
                </c:pt>
                <c:pt idx="6">
                  <c:v>50</c:v>
                </c:pt>
                <c:pt idx="7">
                  <c:v>51</c:v>
                </c:pt>
                <c:pt idx="8">
                  <c:v>52</c:v>
                </c:pt>
                <c:pt idx="9">
                  <c:v>53</c:v>
                </c:pt>
                <c:pt idx="10">
                  <c:v>54</c:v>
                </c:pt>
                <c:pt idx="11">
                  <c:v>55</c:v>
                </c:pt>
                <c:pt idx="12">
                  <c:v>56</c:v>
                </c:pt>
                <c:pt idx="13">
                  <c:v>57</c:v>
                </c:pt>
                <c:pt idx="14">
                  <c:v>58</c:v>
                </c:pt>
                <c:pt idx="15">
                  <c:v>59</c:v>
                </c:pt>
                <c:pt idx="16">
                  <c:v>60</c:v>
                </c:pt>
                <c:pt idx="17">
                  <c:v>61</c:v>
                </c:pt>
                <c:pt idx="18">
                  <c:v>62</c:v>
                </c:pt>
                <c:pt idx="19">
                  <c:v>63</c:v>
                </c:pt>
                <c:pt idx="20">
                  <c:v>64</c:v>
                </c:pt>
                <c:pt idx="21">
                  <c:v>65</c:v>
                </c:pt>
                <c:pt idx="22">
                  <c:v>66</c:v>
                </c:pt>
                <c:pt idx="23">
                  <c:v>67</c:v>
                </c:pt>
                <c:pt idx="24">
                  <c:v>68</c:v>
                </c:pt>
                <c:pt idx="25">
                  <c:v>69</c:v>
                </c:pt>
                <c:pt idx="26">
                  <c:v>70</c:v>
                </c:pt>
                <c:pt idx="27">
                  <c:v>71</c:v>
                </c:pt>
                <c:pt idx="28">
                  <c:v>72</c:v>
                </c:pt>
                <c:pt idx="29">
                  <c:v>73</c:v>
                </c:pt>
                <c:pt idx="30">
                  <c:v>74</c:v>
                </c:pt>
                <c:pt idx="31">
                  <c:v>75</c:v>
                </c:pt>
                <c:pt idx="32">
                  <c:v>76</c:v>
                </c:pt>
                <c:pt idx="33">
                  <c:v>77</c:v>
                </c:pt>
                <c:pt idx="34">
                  <c:v>78</c:v>
                </c:pt>
                <c:pt idx="35">
                  <c:v>79</c:v>
                </c:pt>
                <c:pt idx="36">
                  <c:v>80</c:v>
                </c:pt>
                <c:pt idx="37">
                  <c:v>81</c:v>
                </c:pt>
                <c:pt idx="38">
                  <c:v>82</c:v>
                </c:pt>
                <c:pt idx="39">
                  <c:v>83</c:v>
                </c:pt>
                <c:pt idx="40">
                  <c:v>84</c:v>
                </c:pt>
                <c:pt idx="41">
                  <c:v>85</c:v>
                </c:pt>
                <c:pt idx="42">
                  <c:v>86</c:v>
                </c:pt>
                <c:pt idx="43">
                  <c:v>87</c:v>
                </c:pt>
                <c:pt idx="44">
                  <c:v>88</c:v>
                </c:pt>
                <c:pt idx="45">
                  <c:v>89</c:v>
                </c:pt>
                <c:pt idx="46">
                  <c:v>90</c:v>
                </c:pt>
                <c:pt idx="47">
                  <c:v>91</c:v>
                </c:pt>
                <c:pt idx="48">
                  <c:v>92</c:v>
                </c:pt>
                <c:pt idx="49">
                  <c:v>93</c:v>
                </c:pt>
                <c:pt idx="50">
                  <c:v>94</c:v>
                </c:pt>
                <c:pt idx="51">
                  <c:v>95</c:v>
                </c:pt>
                <c:pt idx="52">
                  <c:v>96</c:v>
                </c:pt>
                <c:pt idx="53">
                  <c:v>97</c:v>
                </c:pt>
                <c:pt idx="54">
                  <c:v>98</c:v>
                </c:pt>
                <c:pt idx="55">
                  <c:v>99</c:v>
                </c:pt>
                <c:pt idx="56">
                  <c:v>100</c:v>
                </c:pt>
              </c:numCache>
            </c:numRef>
          </c:cat>
          <c:val>
            <c:numRef>
              <c:f>Sheet1!$W$40:$W$96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4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35</c:v>
                </c:pt>
                <c:pt idx="14">
                  <c:v>26</c:v>
                </c:pt>
                <c:pt idx="15">
                  <c:v>5</c:v>
                </c:pt>
                <c:pt idx="16">
                  <c:v>42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</c:ser>
        <c:axId val="23418187"/>
        <c:axId val="9437092"/>
      </c:barChart>
      <c:catAx>
        <c:axId val="2341818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</a:p>
        </c:txPr>
        <c:crossAx val="9437092"/>
        <c:crosses val="autoZero"/>
        <c:auto val="0"/>
        <c:lblOffset val="100"/>
        <c:tickLblSkip val="3"/>
        <c:noMultiLvlLbl val="0"/>
      </c:catAx>
      <c:valAx>
        <c:axId val="9437092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34181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ngsanaUPC"/>
          <a:ea typeface="AngsanaUPC"/>
          <a:cs typeface="AngsanaUPC"/>
        </a:defRPr>
      </a:pPr>
    </a:p>
  </c:txPr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2.xml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6</xdr:row>
      <xdr:rowOff>0</xdr:rowOff>
    </xdr:from>
    <xdr:to>
      <xdr:col>77</xdr:col>
      <xdr:colOff>0</xdr:colOff>
      <xdr:row>13</xdr:row>
      <xdr:rowOff>38100</xdr:rowOff>
    </xdr:to>
    <xdr:sp>
      <xdr:nvSpPr>
        <xdr:cNvPr id="1" name="Text 54"/>
        <xdr:cNvSpPr txBox="1">
          <a:spLocks noChangeArrowheads="1"/>
        </xdr:cNvSpPr>
      </xdr:nvSpPr>
      <xdr:spPr>
        <a:xfrm>
          <a:off x="809625" y="400050"/>
          <a:ext cx="4324350" cy="504825"/>
        </a:xfrm>
        <a:prstGeom prst="roundRect">
          <a:avLst/>
        </a:prstGeom>
        <a:gradFill rotWithShape="1">
          <a:gsLst>
            <a:gs pos="0">
              <a:srgbClr val="666699"/>
            </a:gs>
            <a:gs pos="100000">
              <a:srgbClr val="00008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800" b="1" i="1" u="none" baseline="0">
              <a:solidFill>
                <a:srgbClr val="FFFFFF"/>
              </a:solidFill>
              <a:latin typeface="AngsanaUPC"/>
              <a:ea typeface="AngsanaUPC"/>
              <a:cs typeface="AngsanaUPC"/>
            </a:rPr>
            <a:t>โปรแกรมตัดเกรดนักศึกษาเภสัชศาสตร์</a:t>
          </a:r>
        </a:p>
      </xdr:txBody>
    </xdr:sp>
    <xdr:clientData/>
  </xdr:twoCellAnchor>
  <xdr:twoCellAnchor>
    <xdr:from>
      <xdr:col>36</xdr:col>
      <xdr:colOff>0</xdr:colOff>
      <xdr:row>21</xdr:row>
      <xdr:rowOff>0</xdr:rowOff>
    </xdr:from>
    <xdr:to>
      <xdr:col>82</xdr:col>
      <xdr:colOff>0</xdr:colOff>
      <xdr:row>41</xdr:row>
      <xdr:rowOff>0</xdr:rowOff>
    </xdr:to>
    <xdr:sp>
      <xdr:nvSpPr>
        <xdr:cNvPr id="2" name="Text 55"/>
        <xdr:cNvSpPr txBox="1">
          <a:spLocks noChangeArrowheads="1"/>
        </xdr:cNvSpPr>
      </xdr:nvSpPr>
      <xdr:spPr>
        <a:xfrm>
          <a:off x="2400300" y="1400175"/>
          <a:ext cx="3067050" cy="133350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โปรแกรมนี้จัดทำขึ้น ในปีการศึกษา 2539 แก้ไขเพิ่มเติมในปี 2541 และ 2542   เพื่อช่วยในการตัดเกรด ประเมินผลตามหลักวิธีของ Dewey   ให้อาจารย์ได้คัดเลือกเกณฑ์ที่เหมาะสม ในการประเมินผล  
                                            </a:t>
          </a:r>
        </a:p>
      </xdr:txBody>
    </xdr:sp>
    <xdr:clientData/>
  </xdr:twoCellAnchor>
  <xdr:twoCellAnchor>
    <xdr:from>
      <xdr:col>9</xdr:col>
      <xdr:colOff>0</xdr:colOff>
      <xdr:row>21</xdr:row>
      <xdr:rowOff>0</xdr:rowOff>
    </xdr:from>
    <xdr:to>
      <xdr:col>32</xdr:col>
      <xdr:colOff>0</xdr:colOff>
      <xdr:row>48</xdr:row>
      <xdr:rowOff>0</xdr:rowOff>
    </xdr:to>
    <xdr:sp>
      <xdr:nvSpPr>
        <xdr:cNvPr id="3" name="TextBox 59"/>
        <xdr:cNvSpPr txBox="1">
          <a:spLocks noChangeArrowheads="1"/>
        </xdr:cNvSpPr>
      </xdr:nvSpPr>
      <xdr:spPr>
        <a:xfrm>
          <a:off x="600075" y="1400175"/>
          <a:ext cx="1533525" cy="1800225"/>
        </a:xfrm>
        <a:prstGeom prst="rect">
          <a:avLst/>
        </a:prstGeom>
        <a:gradFill rotWithShape="1">
          <a:gsLst>
            <a:gs pos="0">
              <a:srgbClr val="CCFFCC"/>
            </a:gs>
            <a:gs pos="100000">
              <a:srgbClr val="666699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คณะผู้จัดทำ
รศ.รุ่งระวี  เต็มศิริฤกษ์กุล
รศ.ยุวดี  วงษ์กระจ่าง
รศ.บุญเทียม  คงศักดิ์ตระกูล
หน่วยคอมพิวเตอร์
คณะเภสัชศาสตร์ ม.มหิดล</a:t>
          </a:r>
        </a:p>
      </xdr:txBody>
    </xdr:sp>
    <xdr:clientData/>
  </xdr:twoCellAnchor>
  <xdr:twoCellAnchor>
    <xdr:from>
      <xdr:col>9</xdr:col>
      <xdr:colOff>0</xdr:colOff>
      <xdr:row>51</xdr:row>
      <xdr:rowOff>0</xdr:rowOff>
    </xdr:from>
    <xdr:to>
      <xdr:col>82</xdr:col>
      <xdr:colOff>0</xdr:colOff>
      <xdr:row>56</xdr:row>
      <xdr:rowOff>0</xdr:rowOff>
    </xdr:to>
    <xdr:sp>
      <xdr:nvSpPr>
        <xdr:cNvPr id="4" name="TextBox 60"/>
        <xdr:cNvSpPr txBox="1">
          <a:spLocks noChangeArrowheads="1"/>
        </xdr:cNvSpPr>
      </xdr:nvSpPr>
      <xdr:spPr>
        <a:xfrm>
          <a:off x="600075" y="3400425"/>
          <a:ext cx="4867275" cy="333375"/>
        </a:xfrm>
        <a:prstGeom prst="rect">
          <a:avLst/>
        </a:prstGeom>
        <a:gradFill rotWithShape="1">
          <a:gsLst>
            <a:gs pos="0">
              <a:srgbClr val="666699"/>
            </a:gs>
            <a:gs pos="50000">
              <a:srgbClr val="CCFFCC"/>
            </a:gs>
            <a:gs pos="100000">
              <a:srgbClr val="666699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 หากพบข้อขัดข้อง  โปรดแจ้ง หน่วยคอมพิวเตอร์  รศ. รุ่งระวี  เต็มศิริฤกษ์กุล โทร. 1510-12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38100</xdr:colOff>
      <xdr:row>16</xdr:row>
      <xdr:rowOff>9525</xdr:rowOff>
    </xdr:from>
    <xdr:to>
      <xdr:col>98</xdr:col>
      <xdr:colOff>38100</xdr:colOff>
      <xdr:row>23</xdr:row>
      <xdr:rowOff>47625</xdr:rowOff>
    </xdr:to>
    <xdr:sp>
      <xdr:nvSpPr>
        <xdr:cNvPr id="1" name="Text 44"/>
        <xdr:cNvSpPr txBox="1">
          <a:spLocks noChangeArrowheads="1"/>
        </xdr:cNvSpPr>
      </xdr:nvSpPr>
      <xdr:spPr>
        <a:xfrm>
          <a:off x="1704975" y="1076325"/>
          <a:ext cx="4867275" cy="504825"/>
        </a:xfrm>
        <a:prstGeom prst="round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800" b="1" i="1" u="none" baseline="0">
              <a:solidFill>
                <a:srgbClr val="FFFFFF"/>
              </a:solidFill>
              <a:latin typeface="AngsanaUPC"/>
              <a:ea typeface="AngsanaUPC"/>
              <a:cs typeface="AngsanaUPC"/>
            </a:rPr>
            <a:t>โปรแกรมตัดเกรดนักศึกษาเภสัชศาสตร์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228600</xdr:rowOff>
    </xdr:from>
    <xdr:to>
      <xdr:col>10</xdr:col>
      <xdr:colOff>114300</xdr:colOff>
      <xdr:row>2</xdr:row>
      <xdr:rowOff>200025</xdr:rowOff>
    </xdr:to>
    <xdr:sp>
      <xdr:nvSpPr>
        <xdr:cNvPr id="1" name="Text 5"/>
        <xdr:cNvSpPr>
          <a:spLocks/>
        </xdr:cNvSpPr>
      </xdr:nvSpPr>
      <xdr:spPr>
        <a:xfrm>
          <a:off x="581025" y="228600"/>
          <a:ext cx="4867275" cy="504825"/>
        </a:xfrm>
        <a:prstGeom prst="round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82296" rIns="36576" bIns="0"/>
        <a:p>
          <a:pPr algn="ctr">
            <a:defRPr/>
          </a:pPr>
          <a:r>
            <a:rPr lang="en-US" cap="none" sz="2800" b="1" i="1" u="none" baseline="0">
              <a:solidFill>
                <a:srgbClr val="FFFFFF"/>
              </a:solidFill>
              <a:latin typeface="AngsanaUPC"/>
              <a:ea typeface="AngsanaUPC"/>
              <a:cs typeface="AngsanaUPC"/>
            </a:rPr>
            <a:t>โปรแกรมตัดเกรดนักศึกษาเภสัชศาสตร์</a:t>
          </a:r>
        </a:p>
      </xdr:txBody>
    </xdr:sp>
    <xdr:clientData/>
  </xdr:twoCellAnchor>
  <xdr:twoCellAnchor>
    <xdr:from>
      <xdr:col>1</xdr:col>
      <xdr:colOff>247650</xdr:colOff>
      <xdr:row>5</xdr:row>
      <xdr:rowOff>28575</xdr:rowOff>
    </xdr:from>
    <xdr:to>
      <xdr:col>9</xdr:col>
      <xdr:colOff>95250</xdr:colOff>
      <xdr:row>6</xdr:row>
      <xdr:rowOff>104775</xdr:rowOff>
    </xdr:to>
    <xdr:sp>
      <xdr:nvSpPr>
        <xdr:cNvPr id="2" name="Text 10"/>
        <xdr:cNvSpPr txBox="1">
          <a:spLocks noChangeArrowheads="1"/>
        </xdr:cNvSpPr>
      </xdr:nvSpPr>
      <xdr:spPr>
        <a:xfrm>
          <a:off x="781050" y="1362075"/>
          <a:ext cx="411480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0" bIns="50292" anchor="ctr"/>
        <a:p>
          <a:pPr algn="l">
            <a:defRPr/>
          </a:pPr>
          <a:r>
            <a:rPr lang="en-US" cap="none" sz="1400" b="0" i="0" u="none" baseline="0">
              <a:solidFill>
                <a:srgbClr val="003300"/>
              </a:solidFill>
              <a:latin typeface="AngsanaUPC"/>
              <a:ea typeface="AngsanaUPC"/>
              <a:cs typeface="AngsanaUPC"/>
            </a:rPr>
            <a:t>ผลการสอบนศภ.ชั้นปีที่ 2  ปีการศึกษา2550</a:t>
          </a:r>
        </a:p>
      </xdr:txBody>
    </xdr:sp>
    <xdr:clientData/>
  </xdr:twoCellAnchor>
  <xdr:twoCellAnchor>
    <xdr:from>
      <xdr:col>1</xdr:col>
      <xdr:colOff>257175</xdr:colOff>
      <xdr:row>7</xdr:row>
      <xdr:rowOff>57150</xdr:rowOff>
    </xdr:from>
    <xdr:to>
      <xdr:col>8</xdr:col>
      <xdr:colOff>466725</xdr:colOff>
      <xdr:row>8</xdr:row>
      <xdr:rowOff>171450</xdr:rowOff>
    </xdr:to>
    <xdr:sp>
      <xdr:nvSpPr>
        <xdr:cNvPr id="3" name="Text 11"/>
        <xdr:cNvSpPr txBox="1">
          <a:spLocks noChangeArrowheads="1"/>
        </xdr:cNvSpPr>
      </xdr:nvSpPr>
      <xdr:spPr>
        <a:xfrm>
          <a:off x="790575" y="1924050"/>
          <a:ext cx="39433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0" bIns="50292" anchor="ctr"/>
        <a:p>
          <a:pPr algn="l">
            <a:defRPr/>
          </a:pPr>
          <a:r>
            <a:rPr lang="en-US" cap="none" sz="1600" b="1" i="0" u="none" baseline="0">
              <a:solidFill>
                <a:srgbClr val="003300"/>
              </a:solidFill>
              <a:latin typeface="AngsanaUPC"/>
              <a:ea typeface="AngsanaUPC"/>
              <a:cs typeface="AngsanaUPC"/>
            </a:rPr>
            <a:t>วิชาภกภพ 202 กายวิภาคและอนุกรมวิธานพืชสมุนไพร</a:t>
          </a:r>
        </a:p>
      </xdr:txBody>
    </xdr:sp>
    <xdr:clientData/>
  </xdr:twoCellAnchor>
  <xdr:twoCellAnchor>
    <xdr:from>
      <xdr:col>1</xdr:col>
      <xdr:colOff>257175</xdr:colOff>
      <xdr:row>9</xdr:row>
      <xdr:rowOff>104775</xdr:rowOff>
    </xdr:from>
    <xdr:to>
      <xdr:col>5</xdr:col>
      <xdr:colOff>457200</xdr:colOff>
      <xdr:row>10</xdr:row>
      <xdr:rowOff>247650</xdr:rowOff>
    </xdr:to>
    <xdr:sp>
      <xdr:nvSpPr>
        <xdr:cNvPr id="4" name="Text 12"/>
        <xdr:cNvSpPr txBox="1">
          <a:spLocks noChangeArrowheads="1"/>
        </xdr:cNvSpPr>
      </xdr:nvSpPr>
      <xdr:spPr>
        <a:xfrm>
          <a:off x="790575" y="2505075"/>
          <a:ext cx="2333625" cy="409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0" bIns="50292" anchor="ctr"/>
        <a:p>
          <a:pPr algn="l">
            <a:defRPr/>
          </a:pPr>
          <a:r>
            <a:rPr lang="en-US" cap="none" sz="1600" b="1" i="1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C:\Documents and Settings\Computer\Desktop\grade\</a:t>
          </a:r>
        </a:p>
      </xdr:txBody>
    </xdr:sp>
    <xdr:clientData/>
  </xdr:twoCellAnchor>
  <xdr:twoCellAnchor>
    <xdr:from>
      <xdr:col>6</xdr:col>
      <xdr:colOff>400050</xdr:colOff>
      <xdr:row>9</xdr:row>
      <xdr:rowOff>114300</xdr:rowOff>
    </xdr:from>
    <xdr:to>
      <xdr:col>10</xdr:col>
      <xdr:colOff>123825</xdr:colOff>
      <xdr:row>10</xdr:row>
      <xdr:rowOff>257175</xdr:rowOff>
    </xdr:to>
    <xdr:sp>
      <xdr:nvSpPr>
        <xdr:cNvPr id="5" name="Text 13"/>
        <xdr:cNvSpPr txBox="1">
          <a:spLocks noChangeArrowheads="1"/>
        </xdr:cNvSpPr>
      </xdr:nvSpPr>
      <xdr:spPr>
        <a:xfrm>
          <a:off x="3600450" y="2514600"/>
          <a:ext cx="1857375" cy="409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0" bIns="50292" anchor="ctr"/>
        <a:p>
          <a:pPr algn="l">
            <a:defRPr/>
          </a:pPr>
          <a:r>
            <a:rPr lang="en-US" cap="none" sz="1600" b="1" i="1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SciEng2007.xls</a:t>
          </a:r>
        </a:p>
      </xdr:txBody>
    </xdr:sp>
    <xdr:clientData/>
  </xdr:twoCellAnchor>
  <xdr:twoCellAnchor>
    <xdr:from>
      <xdr:col>1</xdr:col>
      <xdr:colOff>295275</xdr:colOff>
      <xdr:row>11</xdr:row>
      <xdr:rowOff>209550</xdr:rowOff>
    </xdr:from>
    <xdr:to>
      <xdr:col>5</xdr:col>
      <xdr:colOff>409575</xdr:colOff>
      <xdr:row>13</xdr:row>
      <xdr:rowOff>19050</xdr:rowOff>
    </xdr:to>
    <xdr:sp>
      <xdr:nvSpPr>
        <xdr:cNvPr id="6" name="Text 14"/>
        <xdr:cNvSpPr txBox="1">
          <a:spLocks noChangeArrowheads="1"/>
        </xdr:cNvSpPr>
      </xdr:nvSpPr>
      <xdr:spPr>
        <a:xfrm>
          <a:off x="828675" y="3143250"/>
          <a:ext cx="224790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0" bIns="50292" anchor="ctr"/>
        <a:p>
          <a:pPr algn="l">
            <a:defRPr/>
          </a:pPr>
          <a:r>
            <a:rPr lang="en-US" cap="none" sz="1600" b="1" i="0" u="none" baseline="0">
              <a:solidFill>
                <a:srgbClr val="800000"/>
              </a:solidFill>
              <a:latin typeface="AngsanaUPC"/>
              <a:ea typeface="AngsanaUPC"/>
              <a:cs typeface="AngsanaUPC"/>
            </a:rPr>
            <a:t>b7:c143, m7:m143</a:t>
          </a:r>
        </a:p>
      </xdr:txBody>
    </xdr:sp>
    <xdr:clientData/>
  </xdr:twoCellAnchor>
  <xdr:twoCellAnchor>
    <xdr:from>
      <xdr:col>6</xdr:col>
      <xdr:colOff>409575</xdr:colOff>
      <xdr:row>11</xdr:row>
      <xdr:rowOff>190500</xdr:rowOff>
    </xdr:from>
    <xdr:to>
      <xdr:col>9</xdr:col>
      <xdr:colOff>476250</xdr:colOff>
      <xdr:row>13</xdr:row>
      <xdr:rowOff>28575</xdr:rowOff>
    </xdr:to>
    <xdr:sp>
      <xdr:nvSpPr>
        <xdr:cNvPr id="7" name="Text 16"/>
        <xdr:cNvSpPr txBox="1">
          <a:spLocks noChangeArrowheads="1"/>
        </xdr:cNvSpPr>
      </xdr:nvSpPr>
      <xdr:spPr>
        <a:xfrm>
          <a:off x="3609975" y="3124200"/>
          <a:ext cx="1666875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4864" rIns="0" bIns="54864" anchor="ctr"/>
        <a:p>
          <a:pPr algn="l">
            <a:defRPr/>
          </a:pPr>
          <a:r>
            <a:rPr lang="en-US" cap="none" sz="1800" b="0" i="0" u="none" baseline="0">
              <a:solidFill>
                <a:srgbClr val="3333CC"/>
              </a:solidFill>
              <a:latin typeface="AngsanaUPC"/>
              <a:ea typeface="AngsanaUPC"/>
              <a:cs typeface="AngsanaUPC"/>
            </a:rPr>
            <a:t>sheet1</a:t>
          </a:r>
        </a:p>
      </xdr:txBody>
    </xdr:sp>
    <xdr:clientData/>
  </xdr:twoCellAnchor>
  <xdr:twoCellAnchor>
    <xdr:from>
      <xdr:col>6</xdr:col>
      <xdr:colOff>390525</xdr:colOff>
      <xdr:row>10</xdr:row>
      <xdr:rowOff>180975</xdr:rowOff>
    </xdr:from>
    <xdr:to>
      <xdr:col>9</xdr:col>
      <xdr:colOff>342900</xdr:colOff>
      <xdr:row>11</xdr:row>
      <xdr:rowOff>142875</xdr:rowOff>
    </xdr:to>
    <xdr:sp>
      <xdr:nvSpPr>
        <xdr:cNvPr id="8" name="Text 17"/>
        <xdr:cNvSpPr txBox="1">
          <a:spLocks noChangeArrowheads="1"/>
        </xdr:cNvSpPr>
      </xdr:nvSpPr>
      <xdr:spPr>
        <a:xfrm>
          <a:off x="3590925" y="2847975"/>
          <a:ext cx="1552575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Sheet </a:t>
          </a:r>
          <a:r>
            <a:rPr lang="en-US" cap="none" sz="14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บรรจุข้อมูล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104775</xdr:colOff>
      <xdr:row>23</xdr:row>
      <xdr:rowOff>66675</xdr:rowOff>
    </xdr:from>
    <xdr:to>
      <xdr:col>17</xdr:col>
      <xdr:colOff>371475</xdr:colOff>
      <xdr:row>32</xdr:row>
      <xdr:rowOff>95250</xdr:rowOff>
    </xdr:to>
    <xdr:graphicFrame>
      <xdr:nvGraphicFramePr>
        <xdr:cNvPr id="1" name="FrequencyGraph"/>
        <xdr:cNvGraphicFramePr/>
      </xdr:nvGraphicFramePr>
      <xdr:xfrm>
        <a:off x="6038850" y="6343650"/>
        <a:ext cx="3762375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1847850</xdr:colOff>
      <xdr:row>1</xdr:row>
      <xdr:rowOff>9525</xdr:rowOff>
    </xdr:from>
    <xdr:to>
      <xdr:col>7</xdr:col>
      <xdr:colOff>295275</xdr:colOff>
      <xdr:row>1</xdr:row>
      <xdr:rowOff>266700</xdr:rowOff>
    </xdr:to>
    <xdr:sp>
      <xdr:nvSpPr>
        <xdr:cNvPr id="1" name="Text 20"/>
        <xdr:cNvSpPr txBox="1">
          <a:spLocks noChangeArrowheads="1"/>
        </xdr:cNvSpPr>
      </xdr:nvSpPr>
      <xdr:spPr>
        <a:xfrm>
          <a:off x="2381250" y="381000"/>
          <a:ext cx="1914525" cy="257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วิชาชีวเคมี</a:t>
          </a:r>
        </a:p>
      </xdr:txBody>
    </xdr:sp>
    <xdr:clientData/>
  </xdr:twoCellAnchor>
  <xdr:twoCellAnchor>
    <xdr:from>
      <xdr:col>68</xdr:col>
      <xdr:colOff>9525</xdr:colOff>
      <xdr:row>3</xdr:row>
      <xdr:rowOff>19050</xdr:rowOff>
    </xdr:from>
    <xdr:to>
      <xdr:col>69</xdr:col>
      <xdr:colOff>409575</xdr:colOff>
      <xdr:row>13</xdr:row>
      <xdr:rowOff>38100</xdr:rowOff>
    </xdr:to>
    <xdr:sp>
      <xdr:nvSpPr>
        <xdr:cNvPr id="2" name="Text 3"/>
        <xdr:cNvSpPr txBox="1">
          <a:spLocks noChangeArrowheads="1"/>
        </xdr:cNvSpPr>
      </xdr:nvSpPr>
      <xdr:spPr>
        <a:xfrm>
          <a:off x="36728400" y="990600"/>
          <a:ext cx="933450" cy="268605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เลื่อนลงเพื่อตรวจดูคะแนน และสามารถแก้ไขได้เมื่อ ภาควิชาทำการสอบซ่อมเรียบร้อยแล้ว</a:t>
          </a:r>
        </a:p>
      </xdr:txBody>
    </xdr:sp>
    <xdr:clientData/>
  </xdr:twoCellAnchor>
  <xdr:twoCellAnchor>
    <xdr:from>
      <xdr:col>9</xdr:col>
      <xdr:colOff>28575</xdr:colOff>
      <xdr:row>0</xdr:row>
      <xdr:rowOff>19050</xdr:rowOff>
    </xdr:from>
    <xdr:to>
      <xdr:col>10</xdr:col>
      <xdr:colOff>409575</xdr:colOff>
      <xdr:row>9</xdr:row>
      <xdr:rowOff>257175</xdr:rowOff>
    </xdr:to>
    <xdr:sp>
      <xdr:nvSpPr>
        <xdr:cNvPr id="3" name="Text 11"/>
        <xdr:cNvSpPr txBox="1">
          <a:spLocks noChangeArrowheads="1"/>
        </xdr:cNvSpPr>
      </xdr:nvSpPr>
      <xdr:spPr>
        <a:xfrm>
          <a:off x="4876800" y="19050"/>
          <a:ext cx="1095375" cy="2809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เลื่อน </a:t>
          </a:r>
          <a:r>
            <a:rPr lang="en-US" cap="none" sz="14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Scroll Bar </a:t>
          </a:r>
          <a:r>
            <a:rPr lang="en-US" cap="none" sz="14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ขึ้นลงเพื่อดูคะแนน และสามารถแก้ไขคะแนน ภายหลังสอบแก้ตัว
</a:t>
          </a:r>
          <a:r>
            <a:rPr lang="en-US" cap="none" sz="14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กรุณากดปุ่ม </a:t>
          </a:r>
          <a:r>
            <a:rPr lang="en-US" cap="none" sz="14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Update </a:t>
          </a:r>
          <a:r>
            <a:rPr lang="en-US" cap="none" sz="14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ก่อนแก้ไขคะแนนเป็นคะแนนสอบแก้ตัว  </a:t>
          </a:r>
          <a:r>
            <a:rPr lang="en-US" cap="none" sz="1400" b="0" i="0" u="none" baseline="0">
              <a:solidFill>
                <a:srgbClr val="FF0000"/>
              </a:solidFill>
              <a:latin typeface="AngsanaUPC"/>
              <a:ea typeface="AngsanaUPC"/>
              <a:cs typeface="AngsanaUPC"/>
            </a:rPr>
            <a:t>ห้ามกดปุ่มนี้หลังแก้ไขคะแนนสอบแก้ตัว </a:t>
          </a:r>
        </a:p>
      </xdr:txBody>
    </xdr:sp>
    <xdr:clientData/>
  </xdr:twoCellAnchor>
  <xdr:twoCellAnchor>
    <xdr:from>
      <xdr:col>0</xdr:col>
      <xdr:colOff>0</xdr:colOff>
      <xdr:row>0</xdr:row>
      <xdr:rowOff>38100</xdr:rowOff>
    </xdr:from>
    <xdr:to>
      <xdr:col>5</xdr:col>
      <xdr:colOff>0</xdr:colOff>
      <xdr:row>0</xdr:row>
      <xdr:rowOff>333375</xdr:rowOff>
    </xdr:to>
    <xdr:sp>
      <xdr:nvSpPr>
        <xdr:cNvPr id="4" name="Text 18"/>
        <xdr:cNvSpPr txBox="1">
          <a:spLocks noChangeArrowheads="1"/>
        </xdr:cNvSpPr>
      </xdr:nvSpPr>
      <xdr:spPr>
        <a:xfrm>
          <a:off x="0" y="38100"/>
          <a:ext cx="3133725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54864" rIns="27432" bIns="0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คณะเภสัชศาสตร์ มหาวิทยาลัยมหิดล</a:t>
          </a:r>
        </a:p>
      </xdr:txBody>
    </xdr:sp>
    <xdr:clientData/>
  </xdr:twoCellAnchor>
  <xdr:twoCellAnchor>
    <xdr:from>
      <xdr:col>0</xdr:col>
      <xdr:colOff>95250</xdr:colOff>
      <xdr:row>1</xdr:row>
      <xdr:rowOff>19050</xdr:rowOff>
    </xdr:from>
    <xdr:to>
      <xdr:col>3</xdr:col>
      <xdr:colOff>0</xdr:colOff>
      <xdr:row>1</xdr:row>
      <xdr:rowOff>276225</xdr:rowOff>
    </xdr:to>
    <xdr:sp>
      <xdr:nvSpPr>
        <xdr:cNvPr id="5" name="Text 19"/>
        <xdr:cNvSpPr txBox="1">
          <a:spLocks noChangeArrowheads="1"/>
        </xdr:cNvSpPr>
      </xdr:nvSpPr>
      <xdr:spPr>
        <a:xfrm>
          <a:off x="95250" y="390525"/>
          <a:ext cx="2343150" cy="257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ผลการสอบนศภ.ชั้นปีที่ 3 ปีการศึกษา2539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1847850</xdr:colOff>
      <xdr:row>1</xdr:row>
      <xdr:rowOff>9525</xdr:rowOff>
    </xdr:from>
    <xdr:to>
      <xdr:col>7</xdr:col>
      <xdr:colOff>295275</xdr:colOff>
      <xdr:row>1</xdr:row>
      <xdr:rowOff>266700</xdr:rowOff>
    </xdr:to>
    <xdr:sp>
      <xdr:nvSpPr>
        <xdr:cNvPr id="1" name="Text 20"/>
        <xdr:cNvSpPr txBox="1">
          <a:spLocks noChangeArrowheads="1"/>
        </xdr:cNvSpPr>
      </xdr:nvSpPr>
      <xdr:spPr>
        <a:xfrm>
          <a:off x="2381250" y="381000"/>
          <a:ext cx="1914525" cy="257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วิชาภกภพ 202 กายวิภาคและอนุกรมวิธานพืชสมุนไพร</a:t>
          </a:r>
        </a:p>
      </xdr:txBody>
    </xdr:sp>
    <xdr:clientData/>
  </xdr:twoCellAnchor>
  <xdr:twoCellAnchor>
    <xdr:from>
      <xdr:col>68</xdr:col>
      <xdr:colOff>9525</xdr:colOff>
      <xdr:row>3</xdr:row>
      <xdr:rowOff>19050</xdr:rowOff>
    </xdr:from>
    <xdr:to>
      <xdr:col>69</xdr:col>
      <xdr:colOff>409575</xdr:colOff>
      <xdr:row>13</xdr:row>
      <xdr:rowOff>38100</xdr:rowOff>
    </xdr:to>
    <xdr:sp>
      <xdr:nvSpPr>
        <xdr:cNvPr id="2" name="Text 3"/>
        <xdr:cNvSpPr txBox="1">
          <a:spLocks noChangeArrowheads="1"/>
        </xdr:cNvSpPr>
      </xdr:nvSpPr>
      <xdr:spPr>
        <a:xfrm>
          <a:off x="36728400" y="990600"/>
          <a:ext cx="933450" cy="268605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เลื่อนลงเพื่อตรวจดูคะแนน และสามารถแก้ไขได้เมื่อ ภาควิชาทำการสอบซ่อมเรียบร้อยแล้ว</a:t>
          </a:r>
        </a:p>
      </xdr:txBody>
    </xdr:sp>
    <xdr:clientData/>
  </xdr:twoCellAnchor>
  <xdr:twoCellAnchor>
    <xdr:from>
      <xdr:col>9</xdr:col>
      <xdr:colOff>19050</xdr:colOff>
      <xdr:row>1</xdr:row>
      <xdr:rowOff>57150</xdr:rowOff>
    </xdr:from>
    <xdr:to>
      <xdr:col>10</xdr:col>
      <xdr:colOff>323850</xdr:colOff>
      <xdr:row>11</xdr:row>
      <xdr:rowOff>9525</xdr:rowOff>
    </xdr:to>
    <xdr:sp>
      <xdr:nvSpPr>
        <xdr:cNvPr id="3" name="Text 11"/>
        <xdr:cNvSpPr txBox="1">
          <a:spLocks noChangeArrowheads="1"/>
        </xdr:cNvSpPr>
      </xdr:nvSpPr>
      <xdr:spPr>
        <a:xfrm>
          <a:off x="4867275" y="428625"/>
          <a:ext cx="1019175" cy="2686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1148" rIns="0" bIns="0"/>
        <a:p>
          <a:pPr algn="l">
            <a:defRPr/>
          </a:pPr>
          <a:r>
            <a:rPr lang="en-US" cap="none" sz="1300" b="1" i="0" u="none" baseline="0">
              <a:solidFill>
                <a:srgbClr val="000080"/>
              </a:solidFill>
              <a:latin typeface="AngsanaUPC"/>
              <a:ea typeface="AngsanaUPC"/>
              <a:cs typeface="AngsanaUPC"/>
            </a:rPr>
            <a:t>เลื่อน </a:t>
          </a:r>
          <a:r>
            <a:rPr lang="en-US" cap="none" sz="1300" b="1" i="0" u="none" baseline="0">
              <a:solidFill>
                <a:srgbClr val="000080"/>
              </a:solidFill>
              <a:latin typeface="AngsanaUPC"/>
              <a:ea typeface="AngsanaUPC"/>
              <a:cs typeface="AngsanaUPC"/>
            </a:rPr>
            <a:t>Scroll Bar    </a:t>
          </a:r>
          <a:r>
            <a:rPr lang="en-US" cap="none" sz="1300" b="1" i="0" u="none" baseline="0">
              <a:solidFill>
                <a:srgbClr val="000080"/>
              </a:solidFill>
              <a:latin typeface="AngsanaUPC"/>
              <a:ea typeface="AngsanaUPC"/>
              <a:cs typeface="AngsanaUPC"/>
            </a:rPr>
            <a:t>ขึ้นลงเพื่อดูคะแนน </a:t>
          </a:r>
          <a:r>
            <a:rPr lang="en-US" cap="none" sz="1300" b="0" i="0" u="none" baseline="0">
              <a:solidFill>
                <a:srgbClr val="000080"/>
              </a:solidFill>
              <a:latin typeface="AngsanaUPC"/>
              <a:ea typeface="AngsanaUPC"/>
              <a:cs typeface="AngsanaUPC"/>
            </a:rPr>
            <a:t>
</a:t>
          </a:r>
          <a:r>
            <a:rPr lang="en-US" cap="none" sz="1300" b="0" i="0" u="none" baseline="0">
              <a:solidFill>
                <a:srgbClr val="000080"/>
              </a:solidFill>
              <a:latin typeface="AngsanaUPC"/>
              <a:ea typeface="AngsanaUPC"/>
              <a:cs typeface="AngsanaUPC"/>
            </a:rPr>
            <a:t>
</a:t>
          </a:r>
          <a:r>
            <a:rPr lang="en-US" cap="none" sz="1300" b="0" i="0" u="none" baseline="0">
              <a:solidFill>
                <a:srgbClr val="802060"/>
              </a:solidFill>
              <a:latin typeface="AngsanaUPC"/>
              <a:ea typeface="AngsanaUPC"/>
              <a:cs typeface="AngsanaUPC"/>
            </a:rPr>
            <a:t>กรณีที่ต้องการปรับเกณฑ์ สามารถเปลี่ยนที่ช่องคะแนนได้ทันที</a:t>
          </a:r>
          <a:r>
            <a:rPr lang="en-US" cap="none" sz="1300" b="0" i="0" u="none" baseline="0">
              <a:solidFill>
                <a:srgbClr val="000080"/>
              </a:solidFill>
              <a:latin typeface="AngsanaUPC"/>
              <a:ea typeface="AngsanaUPC"/>
              <a:cs typeface="AngsanaUPC"/>
            </a:rPr>
            <a:t>
</a:t>
          </a:r>
          <a:r>
            <a:rPr lang="en-US" cap="none" sz="1300" b="0" i="0" u="none" baseline="0">
              <a:solidFill>
                <a:srgbClr val="000080"/>
              </a:solidFill>
              <a:latin typeface="AngsanaUPC"/>
              <a:ea typeface="AngsanaUPC"/>
              <a:cs typeface="AngsanaUPC"/>
            </a:rPr>
            <a:t>
</a:t>
          </a:r>
          <a:r>
            <a:rPr lang="en-US" cap="none" sz="1300" b="0" i="0" u="none" baseline="0">
              <a:solidFill>
                <a:srgbClr val="FF0000"/>
              </a:solidFill>
              <a:latin typeface="AngsanaUPC"/>
              <a:ea typeface="AngsanaUPC"/>
              <a:cs typeface="AngsanaUPC"/>
            </a:rPr>
            <a:t>การแก้ไขคะแนน 
</a:t>
          </a:r>
          <a:r>
            <a:rPr lang="en-US" cap="none" sz="1300" b="0" i="0" u="none" baseline="0">
              <a:solidFill>
                <a:srgbClr val="FF0000"/>
              </a:solidFill>
              <a:latin typeface="AngsanaUPC"/>
              <a:ea typeface="AngsanaUPC"/>
              <a:cs typeface="AngsanaUPC"/>
            </a:rPr>
            <a:t>เป็นคะแนนสอบแก้ตัว เกรดจะเปลี่ยนอัตโนมัติ</a:t>
          </a:r>
          <a:r>
            <a:rPr lang="en-US" cap="none" sz="1300" b="0" i="0" u="none" baseline="0">
              <a:solidFill>
                <a:srgbClr val="000080"/>
              </a:solidFill>
              <a:latin typeface="AngsanaUPC"/>
              <a:ea typeface="AngsanaUPC"/>
              <a:cs typeface="AngsanaUPC"/>
            </a:rPr>
            <a:t>
</a:t>
          </a:r>
          <a:r>
            <a:rPr lang="en-US" cap="none" sz="1300" b="0" i="0" u="none" baseline="0">
              <a:solidFill>
                <a:srgbClr val="000080"/>
              </a:solidFill>
              <a:latin typeface="AngsanaUPC"/>
              <a:ea typeface="AngsanaUPC"/>
              <a:cs typeface="AngsanaUPC"/>
            </a:rPr>
            <a:t> </a:t>
          </a:r>
          <a:r>
            <a:rPr lang="en-US" cap="none" sz="13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38100</xdr:rowOff>
    </xdr:from>
    <xdr:to>
      <xdr:col>5</xdr:col>
      <xdr:colOff>0</xdr:colOff>
      <xdr:row>0</xdr:row>
      <xdr:rowOff>333375</xdr:rowOff>
    </xdr:to>
    <xdr:sp>
      <xdr:nvSpPr>
        <xdr:cNvPr id="4" name="Text 18"/>
        <xdr:cNvSpPr txBox="1">
          <a:spLocks noChangeArrowheads="1"/>
        </xdr:cNvSpPr>
      </xdr:nvSpPr>
      <xdr:spPr>
        <a:xfrm>
          <a:off x="0" y="38100"/>
          <a:ext cx="3133725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54864" rIns="27432" bIns="0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คณะเภสัชศาสตร์ มหาวิทยาลัยมหิดล</a:t>
          </a:r>
        </a:p>
      </xdr:txBody>
    </xdr:sp>
    <xdr:clientData/>
  </xdr:twoCellAnchor>
  <xdr:twoCellAnchor>
    <xdr:from>
      <xdr:col>0</xdr:col>
      <xdr:colOff>95250</xdr:colOff>
      <xdr:row>1</xdr:row>
      <xdr:rowOff>19050</xdr:rowOff>
    </xdr:from>
    <xdr:to>
      <xdr:col>3</xdr:col>
      <xdr:colOff>0</xdr:colOff>
      <xdr:row>1</xdr:row>
      <xdr:rowOff>276225</xdr:rowOff>
    </xdr:to>
    <xdr:sp>
      <xdr:nvSpPr>
        <xdr:cNvPr id="5" name="Text 19"/>
        <xdr:cNvSpPr txBox="1">
          <a:spLocks noChangeArrowheads="1"/>
        </xdr:cNvSpPr>
      </xdr:nvSpPr>
      <xdr:spPr>
        <a:xfrm>
          <a:off x="95250" y="390525"/>
          <a:ext cx="2343150" cy="257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ผลการสอบนศภ.ชั้นปีที่ 2  ปีการศึกษา2550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161925</xdr:rowOff>
    </xdr:from>
    <xdr:to>
      <xdr:col>16</xdr:col>
      <xdr:colOff>9525</xdr:colOff>
      <xdr:row>18</xdr:row>
      <xdr:rowOff>123825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61925"/>
          <a:ext cx="8448675" cy="4762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4</xdr:col>
      <xdr:colOff>361950</xdr:colOff>
      <xdr:row>3</xdr:row>
      <xdr:rowOff>209550</xdr:rowOff>
    </xdr:from>
    <xdr:to>
      <xdr:col>11</xdr:col>
      <xdr:colOff>38100</xdr:colOff>
      <xdr:row>5</xdr:row>
      <xdr:rowOff>171450</xdr:rowOff>
    </xdr:to>
    <xdr:sp>
      <xdr:nvSpPr>
        <xdr:cNvPr id="2" name="Text 3"/>
        <xdr:cNvSpPr>
          <a:spLocks/>
        </xdr:cNvSpPr>
      </xdr:nvSpPr>
      <xdr:spPr>
        <a:xfrm>
          <a:off x="2495550" y="1009650"/>
          <a:ext cx="3409950" cy="4953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2000" b="1" i="1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โปรแกรมตัดเกรดนักศึกษาเภสัชศาสตร์</a:t>
          </a:r>
        </a:p>
      </xdr:txBody>
    </xdr:sp>
    <xdr:clientData/>
  </xdr:twoCellAnchor>
  <xdr:twoCellAnchor>
    <xdr:from>
      <xdr:col>2</xdr:col>
      <xdr:colOff>66675</xdr:colOff>
      <xdr:row>6</xdr:row>
      <xdr:rowOff>66675</xdr:rowOff>
    </xdr:from>
    <xdr:to>
      <xdr:col>11</xdr:col>
      <xdr:colOff>295275</xdr:colOff>
      <xdr:row>14</xdr:row>
      <xdr:rowOff>66675</xdr:rowOff>
    </xdr:to>
    <xdr:graphicFrame>
      <xdr:nvGraphicFramePr>
        <xdr:cNvPr id="3" name="Chart 17"/>
        <xdr:cNvGraphicFramePr/>
      </xdr:nvGraphicFramePr>
      <xdr:xfrm>
        <a:off x="1133475" y="1666875"/>
        <a:ext cx="5029200" cy="2133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PageLayoutView="0" workbookViewId="0" topLeftCell="A1">
      <selection activeCell="A1" sqref="A1"/>
    </sheetView>
  </sheetViews>
  <sheetFormatPr defaultColWidth="1.171875" defaultRowHeight="5.25" customHeight="1"/>
  <sheetData/>
  <sheetProtection sheet="1"/>
  <printOptions/>
  <pageMargins left="0.75" right="0.75" top="1" bottom="1" header="0.5" footer="0.5"/>
  <pageSetup horizontalDpi="300" verticalDpi="300" orientation="portrait" paperSize="9" r:id="rId3"/>
  <headerFooter alignWithMargins="0">
    <oddHeader>&amp;C&amp;A</oddHeader>
    <oddFooter>&amp;CPage &amp;P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PageLayoutView="0" workbookViewId="0" topLeftCell="A8">
      <selection activeCell="A1" sqref="A1"/>
    </sheetView>
  </sheetViews>
  <sheetFormatPr defaultColWidth="1.171875" defaultRowHeight="5.25" customHeight="1"/>
  <sheetData/>
  <sheetProtection sheet="1"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showRowColHeaders="0" tabSelected="1" zoomScalePageLayoutView="0" workbookViewId="0" topLeftCell="A1">
      <selection activeCell="G21" sqref="G21"/>
    </sheetView>
  </sheetViews>
  <sheetFormatPr defaultColWidth="9.33203125" defaultRowHeight="21"/>
  <cols>
    <col min="1" max="16384" width="9.33203125" style="52" customWidth="1"/>
  </cols>
  <sheetData/>
  <sheetProtection password="CA7F" sheet="1" scenarios="1"/>
  <printOptions gridLines="1"/>
  <pageMargins left="0.75" right="0.75" top="1" bottom="1" header="0.5" footer="0.5"/>
  <pageSetup horizontalDpi="300" verticalDpi="300" orientation="portrait" paperSize="9" r:id="rId3"/>
  <headerFooter alignWithMargins="0">
    <oddHeader>&amp;C&amp;A</oddHeader>
    <oddFooter>&amp;CPage &amp;P</oddFooter>
  </headerFooter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AK222"/>
  <sheetViews>
    <sheetView showRowColHeaders="0" zoomScalePageLayoutView="0" workbookViewId="0" topLeftCell="A1">
      <pane xSplit="9" ySplit="4" topLeftCell="J5" activePane="bottomRight" state="frozen"/>
      <selection pane="topLeft" activeCell="A1" sqref="A1"/>
      <selection pane="topRight" activeCell="J1" sqref="J1"/>
      <selection pane="bottomLeft" activeCell="A5" sqref="A5"/>
      <selection pane="bottomRight" activeCell="K14" sqref="K14:K21"/>
    </sheetView>
  </sheetViews>
  <sheetFormatPr defaultColWidth="9.33203125" defaultRowHeight="21"/>
  <cols>
    <col min="1" max="1" width="9.83203125" style="0" customWidth="1"/>
    <col min="2" max="2" width="31.33203125" style="18" customWidth="1"/>
    <col min="3" max="3" width="9.33203125" style="18" customWidth="1"/>
    <col min="4" max="4" width="9.33203125" style="18" hidden="1" customWidth="1"/>
    <col min="8" max="8" width="9.16015625" style="0" customWidth="1"/>
    <col min="9" max="9" width="16.16015625" style="21" customWidth="1"/>
    <col min="10" max="10" width="5.16015625" style="19" customWidth="1"/>
    <col min="11" max="11" width="8.66015625" style="0" customWidth="1"/>
    <col min="12" max="12" width="7.16015625" style="0" customWidth="1"/>
    <col min="13" max="13" width="7.66015625" style="0" customWidth="1"/>
    <col min="14" max="14" width="8.66015625" style="0" customWidth="1"/>
    <col min="15" max="15" width="8.5" style="0" customWidth="1"/>
    <col min="16" max="16" width="7.5" style="0" customWidth="1"/>
    <col min="17" max="17" width="7.83203125" style="0" customWidth="1"/>
    <col min="18" max="18" width="7.16015625" style="0" customWidth="1"/>
    <col min="19" max="19" width="4.5" style="0" customWidth="1"/>
    <col min="20" max="20" width="5.33203125" style="0" customWidth="1"/>
    <col min="21" max="21" width="5.16015625" style="0" customWidth="1"/>
    <col min="32" max="37" width="9.33203125" style="80" customWidth="1"/>
  </cols>
  <sheetData>
    <row r="1" spans="1:37" s="1" customFormat="1" ht="26.25">
      <c r="A1" s="79" t="s">
        <v>150</v>
      </c>
      <c r="B1" s="22"/>
      <c r="C1" s="22"/>
      <c r="D1" s="22"/>
      <c r="E1" s="22"/>
      <c r="F1" s="22"/>
      <c r="G1" s="22"/>
      <c r="H1" s="19"/>
      <c r="I1"/>
      <c r="J1" s="32"/>
      <c r="K1"/>
      <c r="L1"/>
      <c r="N1" s="2"/>
      <c r="O1" s="2"/>
      <c r="P1" s="2"/>
      <c r="Q1"/>
      <c r="R1"/>
      <c r="S1"/>
      <c r="T1"/>
      <c r="U1"/>
      <c r="V1"/>
      <c r="W1"/>
      <c r="X1"/>
      <c r="Y1"/>
      <c r="AD1"/>
      <c r="AE1"/>
      <c r="AF1" s="80"/>
      <c r="AG1" s="81"/>
      <c r="AH1" s="81"/>
      <c r="AI1" s="81"/>
      <c r="AJ1" s="81"/>
      <c r="AK1" s="81"/>
    </row>
    <row r="2" spans="1:37" s="1" customFormat="1" ht="26.25">
      <c r="A2" s="79" t="s">
        <v>153</v>
      </c>
      <c r="B2" s="22"/>
      <c r="C2" s="22"/>
      <c r="D2" s="22"/>
      <c r="E2" s="43"/>
      <c r="F2" s="43"/>
      <c r="G2" s="43"/>
      <c r="H2"/>
      <c r="I2"/>
      <c r="J2" s="32"/>
      <c r="K2"/>
      <c r="L2"/>
      <c r="N2" s="2"/>
      <c r="O2" s="2"/>
      <c r="P2" s="2"/>
      <c r="Q2"/>
      <c r="R2"/>
      <c r="S2"/>
      <c r="T2"/>
      <c r="U2"/>
      <c r="V2"/>
      <c r="W2"/>
      <c r="X2"/>
      <c r="Y2"/>
      <c r="Z2"/>
      <c r="AA2"/>
      <c r="AD2"/>
      <c r="AE2"/>
      <c r="AF2" s="80"/>
      <c r="AG2" s="81"/>
      <c r="AH2" s="81"/>
      <c r="AI2" s="81"/>
      <c r="AJ2" s="81"/>
      <c r="AK2" s="81"/>
    </row>
    <row r="3" spans="1:37" s="1" customFormat="1" ht="21">
      <c r="A3" s="72" t="s">
        <v>0</v>
      </c>
      <c r="B3" s="72" t="s">
        <v>1</v>
      </c>
      <c r="C3" s="73" t="s">
        <v>2</v>
      </c>
      <c r="D3" s="19"/>
      <c r="E3" s="29" t="s">
        <v>3</v>
      </c>
      <c r="F3" s="30"/>
      <c r="G3" s="30"/>
      <c r="H3" s="31"/>
      <c r="I3" s="70" t="s">
        <v>4</v>
      </c>
      <c r="J3" s="27"/>
      <c r="K3"/>
      <c r="L3" s="43" t="s">
        <v>5</v>
      </c>
      <c r="M3" s="43"/>
      <c r="N3" s="42"/>
      <c r="O3" s="6">
        <f>COUNTIF(C5:C160,"&gt;0")</f>
        <v>137</v>
      </c>
      <c r="P3" s="6"/>
      <c r="Q3"/>
      <c r="R3"/>
      <c r="S3"/>
      <c r="T3"/>
      <c r="U3"/>
      <c r="V3"/>
      <c r="W3"/>
      <c r="X3"/>
      <c r="Y3"/>
      <c r="AD3"/>
      <c r="AE3"/>
      <c r="AF3" s="80"/>
      <c r="AG3" s="80"/>
      <c r="AH3" s="81"/>
      <c r="AI3" s="81"/>
      <c r="AJ3" s="81"/>
      <c r="AK3" s="81"/>
    </row>
    <row r="4" spans="1:37" s="1" customFormat="1" ht="21">
      <c r="A4" s="74"/>
      <c r="B4" s="74"/>
      <c r="C4" s="74"/>
      <c r="D4" s="27"/>
      <c r="E4" s="28">
        <v>0.9</v>
      </c>
      <c r="F4" s="3">
        <v>1.1</v>
      </c>
      <c r="G4" s="3">
        <v>1.3</v>
      </c>
      <c r="H4" s="3">
        <v>1.5</v>
      </c>
      <c r="I4" s="71" t="s">
        <v>6</v>
      </c>
      <c r="J4"/>
      <c r="K4" s="23"/>
      <c r="L4" s="41" t="s">
        <v>7</v>
      </c>
      <c r="M4" s="43"/>
      <c r="N4" s="42"/>
      <c r="O4" s="10">
        <f>MEDIAN(C5:C160)</f>
        <v>58</v>
      </c>
      <c r="P4" s="10"/>
      <c r="Q4"/>
      <c r="R4"/>
      <c r="S4"/>
      <c r="T4"/>
      <c r="U4"/>
      <c r="V4"/>
      <c r="W4"/>
      <c r="X4"/>
      <c r="Y4"/>
      <c r="AD4"/>
      <c r="AE4"/>
      <c r="AF4" s="52"/>
      <c r="AG4" s="52"/>
      <c r="AH4" s="81"/>
      <c r="AI4" s="81"/>
      <c r="AJ4" s="81"/>
      <c r="AK4" s="81"/>
    </row>
    <row r="5" spans="1:37" s="1" customFormat="1" ht="21">
      <c r="A5" s="8">
        <v>4903001</v>
      </c>
      <c r="B5" s="8" t="s">
        <v>154</v>
      </c>
      <c r="C5" s="8">
        <v>53</v>
      </c>
      <c r="D5"/>
      <c r="E5" s="9" t="str">
        <f aca="true" t="shared" si="0" ref="E5:E68">VLOOKUP($C5,$K$14:$L$21,2)</f>
        <v>C+</v>
      </c>
      <c r="F5" s="9" t="str">
        <f aca="true" t="shared" si="1" ref="F5:F68">VLOOKUP($C5,$M$14:$N$21,2)</f>
        <v>C</v>
      </c>
      <c r="G5" s="85" t="str">
        <f aca="true" t="shared" si="2" ref="G5:G68">VLOOKUP($C5,$O$14:$P$21,2)</f>
        <v>C</v>
      </c>
      <c r="H5" s="9" t="str">
        <f aca="true" t="shared" si="3" ref="H5:H68">VLOOKUP($C5,$Q$14:$R$21,2)</f>
        <v>D+</v>
      </c>
      <c r="I5" s="87">
        <v>28</v>
      </c>
      <c r="J5"/>
      <c r="K5"/>
      <c r="L5" s="4"/>
      <c r="M5"/>
      <c r="N5" s="12" t="s">
        <v>8</v>
      </c>
      <c r="O5" s="6">
        <f>ROUND(O3/6,0)</f>
        <v>23</v>
      </c>
      <c r="P5" s="6"/>
      <c r="Q5"/>
      <c r="R5"/>
      <c r="S5"/>
      <c r="T5"/>
      <c r="U5"/>
      <c r="V5"/>
      <c r="W5"/>
      <c r="X5"/>
      <c r="Y5"/>
      <c r="AD5"/>
      <c r="AE5"/>
      <c r="AF5" s="52"/>
      <c r="AG5" s="52"/>
      <c r="AH5" s="81"/>
      <c r="AI5" s="81"/>
      <c r="AJ5" s="81"/>
      <c r="AK5" s="81"/>
    </row>
    <row r="6" spans="1:37" s="1" customFormat="1" ht="21">
      <c r="A6" s="8">
        <v>4903002</v>
      </c>
      <c r="B6" s="8" t="s">
        <v>155</v>
      </c>
      <c r="C6" s="8">
        <v>53</v>
      </c>
      <c r="D6"/>
      <c r="E6" s="9" t="str">
        <f t="shared" si="0"/>
        <v>C+</v>
      </c>
      <c r="F6" s="9" t="str">
        <f t="shared" si="1"/>
        <v>C</v>
      </c>
      <c r="G6" s="85" t="str">
        <f t="shared" si="2"/>
        <v>C</v>
      </c>
      <c r="H6" s="9" t="str">
        <f t="shared" si="3"/>
        <v>D+</v>
      </c>
      <c r="I6" s="87">
        <v>28</v>
      </c>
      <c r="K6" s="39" t="s">
        <v>151</v>
      </c>
      <c r="L6" s="40"/>
      <c r="M6" s="89">
        <f>5+ROUND($O$5,0)-1</f>
        <v>27</v>
      </c>
      <c r="N6" s="59" t="s">
        <v>9</v>
      </c>
      <c r="O6" s="14">
        <v>662</v>
      </c>
      <c r="P6" s="14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 s="80"/>
      <c r="AG6" s="81"/>
      <c r="AH6" s="81"/>
      <c r="AI6" s="81"/>
      <c r="AJ6" s="81"/>
      <c r="AK6" s="81"/>
    </row>
    <row r="7" spans="1:37" s="1" customFormat="1" ht="21">
      <c r="A7" s="8">
        <v>4903003</v>
      </c>
      <c r="B7" s="8" t="s">
        <v>155</v>
      </c>
      <c r="C7" s="8">
        <v>53</v>
      </c>
      <c r="D7"/>
      <c r="E7" s="9" t="str">
        <f t="shared" si="0"/>
        <v>C+</v>
      </c>
      <c r="F7" s="9" t="str">
        <f t="shared" si="1"/>
        <v>C</v>
      </c>
      <c r="G7" s="85" t="str">
        <f t="shared" si="2"/>
        <v>C</v>
      </c>
      <c r="H7" s="9" t="str">
        <f t="shared" si="3"/>
        <v>D+</v>
      </c>
      <c r="I7" s="87">
        <v>28</v>
      </c>
      <c r="K7" s="39" t="s">
        <v>152</v>
      </c>
      <c r="L7" s="40"/>
      <c r="M7" s="90">
        <f>5+$O$3-ROUND($O$5,0)</f>
        <v>119</v>
      </c>
      <c r="N7" s="59" t="s">
        <v>10</v>
      </c>
      <c r="O7" s="14">
        <v>1380</v>
      </c>
      <c r="P7" s="14"/>
      <c r="Q7"/>
      <c r="R7"/>
      <c r="S7"/>
      <c r="T7"/>
      <c r="U7"/>
      <c r="V7"/>
      <c r="W7"/>
      <c r="X7"/>
      <c r="Y7"/>
      <c r="Z7"/>
      <c r="AA7"/>
      <c r="AB7"/>
      <c r="AE7"/>
      <c r="AF7" s="80"/>
      <c r="AG7" s="80"/>
      <c r="AH7" s="81"/>
      <c r="AI7" s="81"/>
      <c r="AJ7" s="81"/>
      <c r="AK7" s="81"/>
    </row>
    <row r="8" spans="1:37" s="1" customFormat="1" ht="21">
      <c r="A8" s="8">
        <v>4903004</v>
      </c>
      <c r="B8" s="8" t="s">
        <v>156</v>
      </c>
      <c r="C8" s="8">
        <v>53</v>
      </c>
      <c r="D8"/>
      <c r="E8" s="9" t="str">
        <f t="shared" si="0"/>
        <v>C+</v>
      </c>
      <c r="F8" s="9" t="str">
        <f t="shared" si="1"/>
        <v>C</v>
      </c>
      <c r="G8" s="85" t="str">
        <f t="shared" si="2"/>
        <v>C</v>
      </c>
      <c r="H8" s="9" t="str">
        <f t="shared" si="3"/>
        <v>D+</v>
      </c>
      <c r="I8" s="87">
        <v>28</v>
      </c>
      <c r="J8"/>
      <c r="K8"/>
      <c r="L8" s="43" t="s">
        <v>11</v>
      </c>
      <c r="M8" s="43"/>
      <c r="N8" s="42"/>
      <c r="O8" s="10">
        <f>($O$7-$O$6)*2/$O$3</f>
        <v>10.481751824817518</v>
      </c>
      <c r="P8" s="10"/>
      <c r="Q8"/>
      <c r="R8"/>
      <c r="S8"/>
      <c r="T8"/>
      <c r="U8"/>
      <c r="V8"/>
      <c r="W8"/>
      <c r="X8"/>
      <c r="Y8"/>
      <c r="AD8"/>
      <c r="AE8"/>
      <c r="AF8" s="81"/>
      <c r="AG8" s="80"/>
      <c r="AH8" s="81"/>
      <c r="AI8" s="81"/>
      <c r="AJ8" s="81"/>
      <c r="AK8" s="81"/>
    </row>
    <row r="9" spans="1:37" s="1" customFormat="1" ht="21">
      <c r="A9" s="8">
        <v>4903005</v>
      </c>
      <c r="B9" s="8" t="s">
        <v>157</v>
      </c>
      <c r="C9" s="8">
        <v>52</v>
      </c>
      <c r="D9"/>
      <c r="E9" s="9" t="str">
        <f t="shared" si="0"/>
        <v>C+</v>
      </c>
      <c r="F9" s="9" t="str">
        <f t="shared" si="1"/>
        <v>C</v>
      </c>
      <c r="G9" s="85" t="str">
        <f t="shared" si="2"/>
        <v>C</v>
      </c>
      <c r="H9" s="9" t="str">
        <f t="shared" si="3"/>
        <v>D+</v>
      </c>
      <c r="I9" s="87">
        <v>28</v>
      </c>
      <c r="J9"/>
      <c r="K9"/>
      <c r="L9" s="4"/>
      <c r="M9" s="44" t="s">
        <v>12</v>
      </c>
      <c r="N9" s="43"/>
      <c r="O9" s="24">
        <f>MAX(C5:C160)</f>
        <v>60</v>
      </c>
      <c r="P9" s="24"/>
      <c r="Q9"/>
      <c r="R9"/>
      <c r="S9"/>
      <c r="T9"/>
      <c r="U9"/>
      <c r="V9"/>
      <c r="W9" s="26"/>
      <c r="X9"/>
      <c r="Y9"/>
      <c r="AE9"/>
      <c r="AF9" s="80"/>
      <c r="AG9" s="80"/>
      <c r="AH9" s="81"/>
      <c r="AI9" s="81"/>
      <c r="AJ9" s="81"/>
      <c r="AK9" s="81"/>
    </row>
    <row r="10" spans="1:37" s="1" customFormat="1" ht="21">
      <c r="A10" s="8">
        <v>4903006</v>
      </c>
      <c r="B10" s="8" t="s">
        <v>158</v>
      </c>
      <c r="C10" s="8">
        <v>58</v>
      </c>
      <c r="D10"/>
      <c r="E10" s="9" t="str">
        <f t="shared" si="0"/>
        <v>B</v>
      </c>
      <c r="F10" s="9" t="str">
        <f t="shared" si="1"/>
        <v>C+</v>
      </c>
      <c r="G10" s="85" t="str">
        <f t="shared" si="2"/>
        <v>C+</v>
      </c>
      <c r="H10" s="9" t="str">
        <f t="shared" si="3"/>
        <v>C</v>
      </c>
      <c r="I10" s="87">
        <v>29</v>
      </c>
      <c r="J10"/>
      <c r="K10"/>
      <c r="L10" s="4"/>
      <c r="M10" s="44" t="s">
        <v>13</v>
      </c>
      <c r="N10" s="42"/>
      <c r="O10" s="6">
        <f>AVERAGE($C$5:C$160)</f>
        <v>53.08759124087591</v>
      </c>
      <c r="P10" s="6"/>
      <c r="Q10"/>
      <c r="R10"/>
      <c r="S10"/>
      <c r="T10"/>
      <c r="U10"/>
      <c r="V10"/>
      <c r="W10"/>
      <c r="X10"/>
      <c r="Y10"/>
      <c r="AD10"/>
      <c r="AE10"/>
      <c r="AF10" s="80"/>
      <c r="AG10" s="80"/>
      <c r="AH10" s="81"/>
      <c r="AI10" s="81"/>
      <c r="AJ10" s="81"/>
      <c r="AK10" s="81"/>
    </row>
    <row r="11" spans="1:33" ht="21">
      <c r="A11" s="8">
        <v>4903007</v>
      </c>
      <c r="B11" s="8" t="s">
        <v>159</v>
      </c>
      <c r="C11" s="8">
        <v>58</v>
      </c>
      <c r="D11"/>
      <c r="E11" s="9" t="str">
        <f t="shared" si="0"/>
        <v>B</v>
      </c>
      <c r="F11" s="9" t="str">
        <f t="shared" si="1"/>
        <v>C+</v>
      </c>
      <c r="G11" s="85" t="str">
        <f t="shared" si="2"/>
        <v>C+</v>
      </c>
      <c r="H11" s="9" t="str">
        <f t="shared" si="3"/>
        <v>C</v>
      </c>
      <c r="I11">
        <v>29</v>
      </c>
      <c r="J11"/>
      <c r="L11" s="4"/>
      <c r="M11" t="s">
        <v>14</v>
      </c>
      <c r="N11" s="5"/>
      <c r="O11" s="18">
        <f>MIN($C$5:$C$160)</f>
        <v>28</v>
      </c>
      <c r="P11" s="10"/>
      <c r="Q11" s="10"/>
      <c r="AA11" s="1"/>
      <c r="AD11" s="1"/>
      <c r="AE11" s="1"/>
      <c r="AG11" s="81"/>
    </row>
    <row r="12" spans="1:33" ht="21">
      <c r="A12" s="8">
        <v>4903008</v>
      </c>
      <c r="B12" s="8" t="s">
        <v>160</v>
      </c>
      <c r="C12" s="8">
        <v>58</v>
      </c>
      <c r="D12"/>
      <c r="E12" s="9" t="str">
        <f t="shared" si="0"/>
        <v>B</v>
      </c>
      <c r="F12" s="9" t="str">
        <f t="shared" si="1"/>
        <v>C+</v>
      </c>
      <c r="G12" s="85" t="str">
        <f t="shared" si="2"/>
        <v>C+</v>
      </c>
      <c r="H12" s="9" t="str">
        <f t="shared" si="3"/>
        <v>C</v>
      </c>
      <c r="I12" s="87">
        <v>29</v>
      </c>
      <c r="J12" s="2"/>
      <c r="K12" s="34" t="s">
        <v>15</v>
      </c>
      <c r="L12" s="35">
        <v>0.9</v>
      </c>
      <c r="M12" s="34" t="s">
        <v>15</v>
      </c>
      <c r="N12" s="35">
        <v>1.1</v>
      </c>
      <c r="O12" s="36" t="s">
        <v>16</v>
      </c>
      <c r="P12" s="35"/>
      <c r="Q12" s="36" t="s">
        <v>17</v>
      </c>
      <c r="R12" s="33"/>
      <c r="V12" s="34" t="s">
        <v>15</v>
      </c>
      <c r="W12" s="35">
        <v>0.9</v>
      </c>
      <c r="X12" s="34" t="s">
        <v>15</v>
      </c>
      <c r="Y12" s="35">
        <v>1.1</v>
      </c>
      <c r="Z12" s="36" t="s">
        <v>16</v>
      </c>
      <c r="AA12" s="35"/>
      <c r="AB12" s="36" t="s">
        <v>17</v>
      </c>
      <c r="AC12" s="33"/>
      <c r="AD12" s="1"/>
      <c r="AF12" s="52"/>
      <c r="AG12" s="81"/>
    </row>
    <row r="13" spans="1:32" ht="21">
      <c r="A13" s="8">
        <v>4903009</v>
      </c>
      <c r="B13" s="8" t="s">
        <v>161</v>
      </c>
      <c r="C13" s="8">
        <v>58</v>
      </c>
      <c r="D13"/>
      <c r="E13" s="9" t="str">
        <f t="shared" si="0"/>
        <v>B</v>
      </c>
      <c r="F13" s="9" t="str">
        <f t="shared" si="1"/>
        <v>C+</v>
      </c>
      <c r="G13" s="85" t="str">
        <f t="shared" si="2"/>
        <v>C+</v>
      </c>
      <c r="H13" s="9" t="str">
        <f t="shared" si="3"/>
        <v>C</v>
      </c>
      <c r="I13">
        <v>29</v>
      </c>
      <c r="J13" s="2"/>
      <c r="K13" s="25" t="s">
        <v>18</v>
      </c>
      <c r="L13" s="37" t="s">
        <v>19</v>
      </c>
      <c r="M13" s="25" t="s">
        <v>18</v>
      </c>
      <c r="N13" s="38" t="s">
        <v>19</v>
      </c>
      <c r="O13" s="25" t="s">
        <v>18</v>
      </c>
      <c r="P13" s="38" t="s">
        <v>19</v>
      </c>
      <c r="Q13" s="25" t="s">
        <v>18</v>
      </c>
      <c r="R13" s="38" t="s">
        <v>19</v>
      </c>
      <c r="V13" s="25" t="s">
        <v>18</v>
      </c>
      <c r="W13" s="37" t="s">
        <v>19</v>
      </c>
      <c r="X13" s="25" t="s">
        <v>18</v>
      </c>
      <c r="Y13" s="38" t="s">
        <v>19</v>
      </c>
      <c r="Z13" s="25" t="s">
        <v>18</v>
      </c>
      <c r="AA13" s="38" t="s">
        <v>19</v>
      </c>
      <c r="AB13" s="25" t="s">
        <v>18</v>
      </c>
      <c r="AC13" s="38" t="s">
        <v>19</v>
      </c>
      <c r="AF13" s="52"/>
    </row>
    <row r="14" spans="1:32" ht="21.75" thickBot="1">
      <c r="A14" s="8">
        <v>4903010</v>
      </c>
      <c r="B14" s="8" t="s">
        <v>162</v>
      </c>
      <c r="C14" s="8">
        <v>58</v>
      </c>
      <c r="D14"/>
      <c r="E14" s="9" t="str">
        <f t="shared" si="0"/>
        <v>B</v>
      </c>
      <c r="F14" s="9" t="str">
        <f t="shared" si="1"/>
        <v>C+</v>
      </c>
      <c r="G14" s="85" t="str">
        <f t="shared" si="2"/>
        <v>C+</v>
      </c>
      <c r="H14" s="9" t="str">
        <f t="shared" si="3"/>
        <v>C</v>
      </c>
      <c r="I14">
        <v>29</v>
      </c>
      <c r="J14" s="6"/>
      <c r="K14" s="26">
        <f aca="true" t="shared" si="4" ref="K14:K20">V14</f>
        <v>28</v>
      </c>
      <c r="L14" s="7" t="s">
        <v>20</v>
      </c>
      <c r="M14" s="26">
        <f aca="true" t="shared" si="5" ref="M14:M20">X14</f>
        <v>28</v>
      </c>
      <c r="N14" s="7" t="s">
        <v>20</v>
      </c>
      <c r="O14" s="26">
        <f aca="true" t="shared" si="6" ref="O14:O20">Z14</f>
        <v>28</v>
      </c>
      <c r="P14" s="7" t="s">
        <v>20</v>
      </c>
      <c r="Q14" s="26">
        <f aca="true" t="shared" si="7" ref="Q14:Q20">AB14</f>
        <v>28</v>
      </c>
      <c r="R14" s="7" t="s">
        <v>20</v>
      </c>
      <c r="V14" s="26">
        <f>$O$11</f>
        <v>28</v>
      </c>
      <c r="W14" s="7" t="s">
        <v>20</v>
      </c>
      <c r="X14" s="26">
        <f>$O$11</f>
        <v>28</v>
      </c>
      <c r="Y14" s="7" t="s">
        <v>20</v>
      </c>
      <c r="Z14" s="26">
        <f>$O$11</f>
        <v>28</v>
      </c>
      <c r="AA14" s="7" t="s">
        <v>20</v>
      </c>
      <c r="AB14" s="26">
        <f>$O$11</f>
        <v>28</v>
      </c>
      <c r="AC14" s="7" t="s">
        <v>20</v>
      </c>
      <c r="AF14" s="52"/>
    </row>
    <row r="15" spans="1:32" ht="21">
      <c r="A15" s="8">
        <v>4903012</v>
      </c>
      <c r="B15" s="8" t="s">
        <v>163</v>
      </c>
      <c r="C15" s="8">
        <v>57</v>
      </c>
      <c r="D15"/>
      <c r="E15" s="9" t="str">
        <f t="shared" si="0"/>
        <v>B</v>
      </c>
      <c r="F15" s="9" t="str">
        <f t="shared" si="1"/>
        <v>C+</v>
      </c>
      <c r="G15" s="85" t="str">
        <f t="shared" si="2"/>
        <v>C+</v>
      </c>
      <c r="H15" s="9" t="str">
        <f t="shared" si="3"/>
        <v>C</v>
      </c>
      <c r="I15" s="87">
        <v>29</v>
      </c>
      <c r="J15" s="10"/>
      <c r="K15" s="26">
        <f t="shared" si="4"/>
        <v>37</v>
      </c>
      <c r="L15" s="11" t="s">
        <v>21</v>
      </c>
      <c r="M15" s="26">
        <f t="shared" si="5"/>
        <v>40</v>
      </c>
      <c r="N15" s="11" t="s">
        <v>21</v>
      </c>
      <c r="O15" s="26">
        <f t="shared" si="6"/>
        <v>42</v>
      </c>
      <c r="P15" s="11" t="s">
        <v>21</v>
      </c>
      <c r="Q15" s="26">
        <f t="shared" si="7"/>
        <v>44</v>
      </c>
      <c r="R15" s="11" t="s">
        <v>21</v>
      </c>
      <c r="V15" s="82">
        <f aca="true" t="shared" si="8" ref="V15:V20">ROUND((V16-(0.5*$O$8)),0)</f>
        <v>37</v>
      </c>
      <c r="W15" s="11" t="s">
        <v>21</v>
      </c>
      <c r="X15" s="82">
        <f aca="true" t="shared" si="9" ref="X15:X20">ROUND((X16-(0.5*$O$8)),0)</f>
        <v>40</v>
      </c>
      <c r="Y15" s="11" t="s">
        <v>21</v>
      </c>
      <c r="Z15" s="82">
        <f aca="true" t="shared" si="10" ref="Z15:Z20">ROUND((Z16-(0.5*$O$8)),0)</f>
        <v>42</v>
      </c>
      <c r="AA15" s="11" t="s">
        <v>21</v>
      </c>
      <c r="AB15" s="82">
        <f aca="true" t="shared" si="11" ref="AB15:AB20">ROUND((AB16-(0.5*$O$8)),0)</f>
        <v>44</v>
      </c>
      <c r="AC15" s="11" t="s">
        <v>21</v>
      </c>
      <c r="AF15" s="52"/>
    </row>
    <row r="16" spans="1:32" ht="21">
      <c r="A16" s="8">
        <v>4903013</v>
      </c>
      <c r="B16" s="8" t="s">
        <v>164</v>
      </c>
      <c r="C16" s="8">
        <v>57</v>
      </c>
      <c r="D16"/>
      <c r="E16" s="9" t="str">
        <f t="shared" si="0"/>
        <v>B</v>
      </c>
      <c r="F16" s="9" t="str">
        <f t="shared" si="1"/>
        <v>C+</v>
      </c>
      <c r="G16" s="85" t="str">
        <f t="shared" si="2"/>
        <v>C+</v>
      </c>
      <c r="H16" s="9" t="str">
        <f t="shared" si="3"/>
        <v>C</v>
      </c>
      <c r="I16">
        <v>29</v>
      </c>
      <c r="J16" s="6"/>
      <c r="K16" s="26">
        <f t="shared" si="4"/>
        <v>42</v>
      </c>
      <c r="L16" s="11" t="s">
        <v>22</v>
      </c>
      <c r="M16" s="26">
        <f t="shared" si="5"/>
        <v>45</v>
      </c>
      <c r="N16" s="11" t="s">
        <v>22</v>
      </c>
      <c r="O16" s="26">
        <f t="shared" si="6"/>
        <v>47</v>
      </c>
      <c r="P16" s="11" t="s">
        <v>22</v>
      </c>
      <c r="Q16" s="26">
        <f t="shared" si="7"/>
        <v>49</v>
      </c>
      <c r="R16" s="11" t="s">
        <v>22</v>
      </c>
      <c r="V16" s="82">
        <f t="shared" si="8"/>
        <v>42</v>
      </c>
      <c r="W16" s="11" t="s">
        <v>22</v>
      </c>
      <c r="X16" s="82">
        <f t="shared" si="9"/>
        <v>45</v>
      </c>
      <c r="Y16" s="11" t="s">
        <v>22</v>
      </c>
      <c r="Z16" s="82">
        <f t="shared" si="10"/>
        <v>47</v>
      </c>
      <c r="AA16" s="11" t="s">
        <v>22</v>
      </c>
      <c r="AB16" s="82">
        <f t="shared" si="11"/>
        <v>49</v>
      </c>
      <c r="AC16" s="11" t="s">
        <v>22</v>
      </c>
      <c r="AF16" s="52"/>
    </row>
    <row r="17" spans="1:32" ht="21">
      <c r="A17" s="8">
        <v>4903014</v>
      </c>
      <c r="B17" s="8" t="s">
        <v>165</v>
      </c>
      <c r="C17" s="8">
        <v>57</v>
      </c>
      <c r="D17"/>
      <c r="E17" s="9" t="str">
        <f t="shared" si="0"/>
        <v>B</v>
      </c>
      <c r="F17" s="9" t="str">
        <f t="shared" si="1"/>
        <v>C+</v>
      </c>
      <c r="G17" s="85" t="str">
        <f t="shared" si="2"/>
        <v>C+</v>
      </c>
      <c r="H17" s="9" t="str">
        <f t="shared" si="3"/>
        <v>C</v>
      </c>
      <c r="I17" s="87">
        <v>29</v>
      </c>
      <c r="J17" s="14"/>
      <c r="K17" s="26">
        <f t="shared" si="4"/>
        <v>47</v>
      </c>
      <c r="L17" s="11" t="s">
        <v>23</v>
      </c>
      <c r="M17" s="26">
        <f t="shared" si="5"/>
        <v>50</v>
      </c>
      <c r="N17" s="11" t="s">
        <v>23</v>
      </c>
      <c r="O17" s="26">
        <f t="shared" si="6"/>
        <v>52</v>
      </c>
      <c r="P17" s="11" t="s">
        <v>23</v>
      </c>
      <c r="Q17" s="26">
        <f t="shared" si="7"/>
        <v>54</v>
      </c>
      <c r="R17" s="11" t="s">
        <v>23</v>
      </c>
      <c r="V17" s="82">
        <f t="shared" si="8"/>
        <v>47</v>
      </c>
      <c r="W17" s="11" t="s">
        <v>23</v>
      </c>
      <c r="X17" s="82">
        <f t="shared" si="9"/>
        <v>50</v>
      </c>
      <c r="Y17" s="11" t="s">
        <v>23</v>
      </c>
      <c r="Z17" s="82">
        <f t="shared" si="10"/>
        <v>52</v>
      </c>
      <c r="AA17" s="11" t="s">
        <v>23</v>
      </c>
      <c r="AB17" s="82">
        <f t="shared" si="11"/>
        <v>54</v>
      </c>
      <c r="AC17" s="11" t="s">
        <v>23</v>
      </c>
      <c r="AF17" s="52"/>
    </row>
    <row r="18" spans="1:32" ht="21">
      <c r="A18" s="8">
        <v>4903015</v>
      </c>
      <c r="B18" s="8" t="s">
        <v>166</v>
      </c>
      <c r="C18" s="8">
        <v>57</v>
      </c>
      <c r="D18"/>
      <c r="E18" s="9" t="str">
        <f t="shared" si="0"/>
        <v>B</v>
      </c>
      <c r="F18" s="9" t="str">
        <f t="shared" si="1"/>
        <v>C+</v>
      </c>
      <c r="G18" s="85" t="str">
        <f t="shared" si="2"/>
        <v>C+</v>
      </c>
      <c r="H18" s="9" t="str">
        <f t="shared" si="3"/>
        <v>C</v>
      </c>
      <c r="I18" s="88">
        <v>29</v>
      </c>
      <c r="J18" s="14"/>
      <c r="K18" s="26">
        <f t="shared" si="4"/>
        <v>52</v>
      </c>
      <c r="L18" s="11" t="s">
        <v>24</v>
      </c>
      <c r="M18" s="26">
        <f t="shared" si="5"/>
        <v>55</v>
      </c>
      <c r="N18" s="11" t="s">
        <v>24</v>
      </c>
      <c r="O18" s="26">
        <f t="shared" si="6"/>
        <v>57</v>
      </c>
      <c r="P18" s="11" t="s">
        <v>24</v>
      </c>
      <c r="Q18" s="26">
        <f t="shared" si="7"/>
        <v>59</v>
      </c>
      <c r="R18" s="11" t="s">
        <v>24</v>
      </c>
      <c r="V18" s="82">
        <f t="shared" si="8"/>
        <v>52</v>
      </c>
      <c r="W18" s="11" t="s">
        <v>24</v>
      </c>
      <c r="X18" s="82">
        <f t="shared" si="9"/>
        <v>55</v>
      </c>
      <c r="Y18" s="11" t="s">
        <v>24</v>
      </c>
      <c r="Z18" s="82">
        <f t="shared" si="10"/>
        <v>57</v>
      </c>
      <c r="AA18" s="11" t="s">
        <v>24</v>
      </c>
      <c r="AB18" s="82">
        <f t="shared" si="11"/>
        <v>59</v>
      </c>
      <c r="AC18" s="11" t="s">
        <v>24</v>
      </c>
      <c r="AF18" s="52"/>
    </row>
    <row r="19" spans="1:32" ht="21">
      <c r="A19" s="8">
        <v>4903016</v>
      </c>
      <c r="B19" s="8" t="s">
        <v>167</v>
      </c>
      <c r="C19" s="8">
        <v>57</v>
      </c>
      <c r="D19"/>
      <c r="E19" s="9" t="str">
        <f t="shared" si="0"/>
        <v>B</v>
      </c>
      <c r="F19" s="9" t="str">
        <f t="shared" si="1"/>
        <v>C+</v>
      </c>
      <c r="G19" s="85" t="str">
        <f t="shared" si="2"/>
        <v>C+</v>
      </c>
      <c r="H19" s="9" t="str">
        <f t="shared" si="3"/>
        <v>C</v>
      </c>
      <c r="I19" s="87">
        <v>29</v>
      </c>
      <c r="J19" s="10"/>
      <c r="K19" s="26">
        <f t="shared" si="4"/>
        <v>57</v>
      </c>
      <c r="L19" s="11" t="s">
        <v>25</v>
      </c>
      <c r="M19" s="26">
        <f t="shared" si="5"/>
        <v>60</v>
      </c>
      <c r="N19" s="11" t="s">
        <v>25</v>
      </c>
      <c r="O19" s="26">
        <f t="shared" si="6"/>
        <v>62</v>
      </c>
      <c r="P19" s="11" t="s">
        <v>25</v>
      </c>
      <c r="Q19" s="26">
        <f t="shared" si="7"/>
        <v>64</v>
      </c>
      <c r="R19" s="11" t="s">
        <v>25</v>
      </c>
      <c r="V19" s="82">
        <f t="shared" si="8"/>
        <v>57</v>
      </c>
      <c r="W19" s="11" t="s">
        <v>25</v>
      </c>
      <c r="X19" s="82">
        <f t="shared" si="9"/>
        <v>60</v>
      </c>
      <c r="Y19" s="11" t="s">
        <v>25</v>
      </c>
      <c r="Z19" s="82">
        <f t="shared" si="10"/>
        <v>62</v>
      </c>
      <c r="AA19" s="11" t="s">
        <v>25</v>
      </c>
      <c r="AB19" s="82">
        <f t="shared" si="11"/>
        <v>64</v>
      </c>
      <c r="AC19" s="11" t="s">
        <v>25</v>
      </c>
      <c r="AF19" s="52"/>
    </row>
    <row r="20" spans="1:32" ht="21">
      <c r="A20" s="8">
        <v>4903017</v>
      </c>
      <c r="B20" s="8" t="s">
        <v>168</v>
      </c>
      <c r="C20" s="8">
        <v>58</v>
      </c>
      <c r="D20"/>
      <c r="E20" s="9" t="str">
        <f t="shared" si="0"/>
        <v>B</v>
      </c>
      <c r="F20" s="9" t="str">
        <f t="shared" si="1"/>
        <v>C+</v>
      </c>
      <c r="G20" s="85" t="str">
        <f t="shared" si="2"/>
        <v>C+</v>
      </c>
      <c r="H20" s="9" t="str">
        <f t="shared" si="3"/>
        <v>C</v>
      </c>
      <c r="I20" s="87">
        <v>29</v>
      </c>
      <c r="J20" s="24"/>
      <c r="K20" s="26">
        <f t="shared" si="4"/>
        <v>62</v>
      </c>
      <c r="L20" s="11" t="s">
        <v>26</v>
      </c>
      <c r="M20" s="26">
        <f t="shared" si="5"/>
        <v>65</v>
      </c>
      <c r="N20" s="11" t="s">
        <v>26</v>
      </c>
      <c r="O20" s="26">
        <f t="shared" si="6"/>
        <v>67</v>
      </c>
      <c r="P20" s="11" t="s">
        <v>26</v>
      </c>
      <c r="Q20" s="26">
        <f t="shared" si="7"/>
        <v>69</v>
      </c>
      <c r="R20" s="11" t="s">
        <v>26</v>
      </c>
      <c r="V20" s="82">
        <f t="shared" si="8"/>
        <v>62</v>
      </c>
      <c r="W20" s="11" t="s">
        <v>26</v>
      </c>
      <c r="X20" s="82">
        <f t="shared" si="9"/>
        <v>65</v>
      </c>
      <c r="Y20" s="11" t="s">
        <v>26</v>
      </c>
      <c r="Z20" s="82">
        <f t="shared" si="10"/>
        <v>67</v>
      </c>
      <c r="AA20" s="11" t="s">
        <v>26</v>
      </c>
      <c r="AB20" s="82">
        <f t="shared" si="11"/>
        <v>69</v>
      </c>
      <c r="AC20" s="11" t="s">
        <v>26</v>
      </c>
      <c r="AF20" s="52"/>
    </row>
    <row r="21" spans="1:32" ht="21">
      <c r="A21" s="8">
        <v>4903018</v>
      </c>
      <c r="B21" s="8" t="s">
        <v>169</v>
      </c>
      <c r="C21" s="8">
        <v>58</v>
      </c>
      <c r="D21"/>
      <c r="E21" s="9" t="str">
        <f t="shared" si="0"/>
        <v>B</v>
      </c>
      <c r="F21" s="9" t="str">
        <f t="shared" si="1"/>
        <v>C+</v>
      </c>
      <c r="G21" s="85" t="str">
        <f t="shared" si="2"/>
        <v>C+</v>
      </c>
      <c r="H21" s="9" t="str">
        <f t="shared" si="3"/>
        <v>C</v>
      </c>
      <c r="I21" s="88">
        <v>29</v>
      </c>
      <c r="J21" s="6"/>
      <c r="K21" s="26">
        <f>V21</f>
        <v>67</v>
      </c>
      <c r="L21" s="11" t="s">
        <v>27</v>
      </c>
      <c r="M21" s="26">
        <f>X21</f>
        <v>70</v>
      </c>
      <c r="N21" s="11" t="s">
        <v>27</v>
      </c>
      <c r="O21" s="26">
        <f>Z21</f>
        <v>72</v>
      </c>
      <c r="P21" s="11" t="s">
        <v>27</v>
      </c>
      <c r="Q21" s="26">
        <f>AB21</f>
        <v>74</v>
      </c>
      <c r="R21" s="11" t="s">
        <v>27</v>
      </c>
      <c r="U21" s="16"/>
      <c r="V21" s="26">
        <f>ROUND(($O$4+(0.9*$O$8)),0)</f>
        <v>67</v>
      </c>
      <c r="W21" s="11" t="s">
        <v>27</v>
      </c>
      <c r="X21" s="26">
        <f>ROUND(($O$4+(1.1*$O$8)),0)</f>
        <v>70</v>
      </c>
      <c r="Y21" s="11" t="s">
        <v>27</v>
      </c>
      <c r="Z21" s="26">
        <f>ROUND(($O$4+(1.3*$O$8)),0)</f>
        <v>72</v>
      </c>
      <c r="AA21" s="11" t="s">
        <v>27</v>
      </c>
      <c r="AB21" s="26">
        <f>ROUND(($O$4+(1.5*$O$8)),0)</f>
        <v>74</v>
      </c>
      <c r="AC21" s="11" t="s">
        <v>27</v>
      </c>
      <c r="AF21" s="52"/>
    </row>
    <row r="22" spans="1:24" ht="21">
      <c r="A22" s="8">
        <v>4903019</v>
      </c>
      <c r="B22" s="8" t="s">
        <v>170</v>
      </c>
      <c r="C22" s="8">
        <v>58</v>
      </c>
      <c r="D22"/>
      <c r="E22" s="9" t="str">
        <f t="shared" si="0"/>
        <v>B</v>
      </c>
      <c r="F22" s="9" t="str">
        <f t="shared" si="1"/>
        <v>C+</v>
      </c>
      <c r="G22" s="85" t="str">
        <f t="shared" si="2"/>
        <v>C+</v>
      </c>
      <c r="H22" s="9" t="str">
        <f t="shared" si="3"/>
        <v>C</v>
      </c>
      <c r="I22" s="87">
        <v>29</v>
      </c>
      <c r="J22" s="77"/>
      <c r="K22" s="84"/>
      <c r="L22" s="77"/>
      <c r="M22" s="78"/>
      <c r="N22" s="77"/>
      <c r="O22" s="78"/>
      <c r="P22" s="77"/>
      <c r="Q22" s="78"/>
      <c r="R22" s="77"/>
      <c r="S22" s="78"/>
      <c r="T22" s="77"/>
      <c r="U22" s="78"/>
      <c r="X22" s="75"/>
    </row>
    <row r="23" spans="1:21" ht="21">
      <c r="A23" s="8">
        <v>4903020</v>
      </c>
      <c r="B23" s="8" t="s">
        <v>171</v>
      </c>
      <c r="C23" s="8">
        <v>58</v>
      </c>
      <c r="D23"/>
      <c r="E23" s="9" t="str">
        <f t="shared" si="0"/>
        <v>B</v>
      </c>
      <c r="F23" s="9" t="str">
        <f t="shared" si="1"/>
        <v>C+</v>
      </c>
      <c r="G23" s="85" t="str">
        <f t="shared" si="2"/>
        <v>C+</v>
      </c>
      <c r="H23" s="9" t="str">
        <f t="shared" si="3"/>
        <v>C</v>
      </c>
      <c r="I23" s="87">
        <v>29</v>
      </c>
      <c r="J23" s="76"/>
      <c r="U23" s="76"/>
    </row>
    <row r="24" spans="1:26" ht="21">
      <c r="A24" s="8">
        <v>4903021</v>
      </c>
      <c r="B24" s="8" t="s">
        <v>172</v>
      </c>
      <c r="C24" s="8">
        <v>58</v>
      </c>
      <c r="D24"/>
      <c r="E24" s="9" t="str">
        <f t="shared" si="0"/>
        <v>B</v>
      </c>
      <c r="F24" s="9" t="str">
        <f t="shared" si="1"/>
        <v>C+</v>
      </c>
      <c r="G24" s="85" t="str">
        <f t="shared" si="2"/>
        <v>C+</v>
      </c>
      <c r="H24" s="9" t="str">
        <f t="shared" si="3"/>
        <v>C</v>
      </c>
      <c r="I24" s="87">
        <v>29</v>
      </c>
      <c r="J24" s="76"/>
      <c r="U24" s="76"/>
      <c r="V24" t="s">
        <v>27</v>
      </c>
      <c r="W24">
        <f>K21</f>
        <v>67</v>
      </c>
      <c r="X24">
        <f>M21</f>
        <v>70</v>
      </c>
      <c r="Y24">
        <f>O21</f>
        <v>72</v>
      </c>
      <c r="Z24">
        <f>Q21</f>
        <v>74</v>
      </c>
    </row>
    <row r="25" spans="1:26" ht="21">
      <c r="A25" s="8">
        <v>4903022</v>
      </c>
      <c r="B25" s="8" t="s">
        <v>173</v>
      </c>
      <c r="C25" s="8">
        <v>60</v>
      </c>
      <c r="D25"/>
      <c r="E25" s="9" t="str">
        <f t="shared" si="0"/>
        <v>B</v>
      </c>
      <c r="F25" s="9" t="str">
        <f t="shared" si="1"/>
        <v>B</v>
      </c>
      <c r="G25" s="85" t="str">
        <f t="shared" si="2"/>
        <v>C+</v>
      </c>
      <c r="H25" s="9" t="str">
        <f t="shared" si="3"/>
        <v>C+</v>
      </c>
      <c r="I25" s="87">
        <v>29</v>
      </c>
      <c r="J25" s="76"/>
      <c r="U25" s="76"/>
      <c r="V25" t="s">
        <v>26</v>
      </c>
      <c r="W25" s="16">
        <f>K20</f>
        <v>62</v>
      </c>
      <c r="X25" s="16">
        <f>M20</f>
        <v>65</v>
      </c>
      <c r="Y25" s="16">
        <f>O20</f>
        <v>67</v>
      </c>
      <c r="Z25" s="16">
        <f>Q20</f>
        <v>69</v>
      </c>
    </row>
    <row r="26" spans="1:26" ht="21">
      <c r="A26" s="8">
        <v>4903023</v>
      </c>
      <c r="B26" s="8" t="s">
        <v>174</v>
      </c>
      <c r="C26" s="8">
        <v>60</v>
      </c>
      <c r="D26"/>
      <c r="E26" s="9" t="str">
        <f t="shared" si="0"/>
        <v>B</v>
      </c>
      <c r="F26" s="9" t="str">
        <f t="shared" si="1"/>
        <v>B</v>
      </c>
      <c r="G26" s="85" t="str">
        <f t="shared" si="2"/>
        <v>C+</v>
      </c>
      <c r="H26" s="9" t="str">
        <f t="shared" si="3"/>
        <v>C+</v>
      </c>
      <c r="I26" s="87">
        <v>29</v>
      </c>
      <c r="J26" s="76"/>
      <c r="U26" s="76"/>
      <c r="V26" t="s">
        <v>25</v>
      </c>
      <c r="W26" s="16">
        <f>K19</f>
        <v>57</v>
      </c>
      <c r="X26" s="16">
        <f>M19</f>
        <v>60</v>
      </c>
      <c r="Y26" s="16">
        <f>O19</f>
        <v>62</v>
      </c>
      <c r="Z26" s="16">
        <f>Q19</f>
        <v>64</v>
      </c>
    </row>
    <row r="27" spans="1:26" ht="21">
      <c r="A27" s="8">
        <v>4903024</v>
      </c>
      <c r="B27" s="8" t="s">
        <v>175</v>
      </c>
      <c r="C27" s="8">
        <v>60</v>
      </c>
      <c r="D27"/>
      <c r="E27" s="9" t="str">
        <f t="shared" si="0"/>
        <v>B</v>
      </c>
      <c r="F27" s="9" t="str">
        <f t="shared" si="1"/>
        <v>B</v>
      </c>
      <c r="G27" s="85" t="str">
        <f t="shared" si="2"/>
        <v>C+</v>
      </c>
      <c r="H27" s="9" t="str">
        <f t="shared" si="3"/>
        <v>C+</v>
      </c>
      <c r="I27" s="88">
        <v>29</v>
      </c>
      <c r="J27" s="76"/>
      <c r="U27" s="76"/>
      <c r="V27" t="s">
        <v>24</v>
      </c>
      <c r="W27" s="16">
        <f>K18</f>
        <v>52</v>
      </c>
      <c r="X27" s="16">
        <f>M18</f>
        <v>55</v>
      </c>
      <c r="Y27" s="16">
        <f>O18</f>
        <v>57</v>
      </c>
      <c r="Z27" s="16">
        <f>Q18</f>
        <v>59</v>
      </c>
    </row>
    <row r="28" spans="1:26" ht="21">
      <c r="A28" s="8">
        <v>4903025</v>
      </c>
      <c r="B28" s="8" t="s">
        <v>176</v>
      </c>
      <c r="C28" s="8">
        <v>60</v>
      </c>
      <c r="D28"/>
      <c r="E28" s="9" t="str">
        <f t="shared" si="0"/>
        <v>B</v>
      </c>
      <c r="F28" s="9" t="str">
        <f t="shared" si="1"/>
        <v>B</v>
      </c>
      <c r="G28" s="85" t="str">
        <f t="shared" si="2"/>
        <v>C+</v>
      </c>
      <c r="H28" s="9" t="str">
        <f t="shared" si="3"/>
        <v>C+</v>
      </c>
      <c r="I28">
        <v>29</v>
      </c>
      <c r="J28" s="76"/>
      <c r="U28" s="76"/>
      <c r="V28" t="s">
        <v>23</v>
      </c>
      <c r="W28" s="16">
        <f>K17</f>
        <v>47</v>
      </c>
      <c r="X28" s="16">
        <f>M17</f>
        <v>50</v>
      </c>
      <c r="Y28" s="16">
        <f>O17</f>
        <v>52</v>
      </c>
      <c r="Z28" s="16">
        <f>Q17</f>
        <v>54</v>
      </c>
    </row>
    <row r="29" spans="1:26" ht="21">
      <c r="A29" s="8">
        <v>4903026</v>
      </c>
      <c r="B29" s="8" t="s">
        <v>177</v>
      </c>
      <c r="C29" s="8">
        <v>60</v>
      </c>
      <c r="D29"/>
      <c r="E29" s="9" t="str">
        <f t="shared" si="0"/>
        <v>B</v>
      </c>
      <c r="F29" s="9" t="str">
        <f t="shared" si="1"/>
        <v>B</v>
      </c>
      <c r="G29" s="85" t="str">
        <f t="shared" si="2"/>
        <v>C+</v>
      </c>
      <c r="H29" s="9" t="str">
        <f t="shared" si="3"/>
        <v>C+</v>
      </c>
      <c r="I29" s="88">
        <v>52</v>
      </c>
      <c r="J29" s="76"/>
      <c r="U29" s="76"/>
      <c r="V29" t="s">
        <v>22</v>
      </c>
      <c r="W29" s="16">
        <f>K16</f>
        <v>42</v>
      </c>
      <c r="X29" s="16">
        <f>M16</f>
        <v>45</v>
      </c>
      <c r="Y29" s="16">
        <f>O16</f>
        <v>47</v>
      </c>
      <c r="Z29" s="16">
        <f>Q16</f>
        <v>49</v>
      </c>
    </row>
    <row r="30" spans="1:26" ht="21">
      <c r="A30" s="8">
        <v>4903027</v>
      </c>
      <c r="B30" s="8" t="s">
        <v>178</v>
      </c>
      <c r="C30" s="8">
        <v>60</v>
      </c>
      <c r="D30"/>
      <c r="E30" s="9" t="str">
        <f t="shared" si="0"/>
        <v>B</v>
      </c>
      <c r="F30" s="9" t="str">
        <f t="shared" si="1"/>
        <v>B</v>
      </c>
      <c r="G30" s="85" t="str">
        <f t="shared" si="2"/>
        <v>C+</v>
      </c>
      <c r="H30" s="9" t="str">
        <f t="shared" si="3"/>
        <v>C+</v>
      </c>
      <c r="I30" s="87">
        <v>53</v>
      </c>
      <c r="J30" s="76"/>
      <c r="U30" s="76"/>
      <c r="V30" t="s">
        <v>22</v>
      </c>
      <c r="W30" s="16">
        <f>K15</f>
        <v>37</v>
      </c>
      <c r="X30" s="16">
        <f>M15</f>
        <v>40</v>
      </c>
      <c r="Y30" s="16">
        <f>O15</f>
        <v>42</v>
      </c>
      <c r="Z30" s="16">
        <f>Q15</f>
        <v>44</v>
      </c>
    </row>
    <row r="31" spans="1:26" ht="21">
      <c r="A31" s="8">
        <v>4903028</v>
      </c>
      <c r="B31" s="8" t="s">
        <v>179</v>
      </c>
      <c r="C31" s="8">
        <v>60</v>
      </c>
      <c r="D31"/>
      <c r="E31" s="9" t="str">
        <f t="shared" si="0"/>
        <v>B</v>
      </c>
      <c r="F31" s="9" t="str">
        <f t="shared" si="1"/>
        <v>B</v>
      </c>
      <c r="G31" s="85" t="str">
        <f t="shared" si="2"/>
        <v>C+</v>
      </c>
      <c r="H31" s="9" t="str">
        <f t="shared" si="3"/>
        <v>C+</v>
      </c>
      <c r="I31" s="87">
        <v>53</v>
      </c>
      <c r="J31" s="76"/>
      <c r="U31" s="76"/>
      <c r="V31" t="s">
        <v>20</v>
      </c>
      <c r="W31">
        <f>K14</f>
        <v>28</v>
      </c>
      <c r="X31" s="16">
        <f>M14</f>
        <v>28</v>
      </c>
      <c r="Y31" s="16">
        <f>O14</f>
        <v>28</v>
      </c>
      <c r="Z31">
        <f>Q14</f>
        <v>28</v>
      </c>
    </row>
    <row r="32" spans="1:33" ht="21">
      <c r="A32" s="8">
        <v>4903029</v>
      </c>
      <c r="B32" s="8" t="s">
        <v>180</v>
      </c>
      <c r="C32" s="8">
        <v>60</v>
      </c>
      <c r="D32"/>
      <c r="E32" s="9" t="str">
        <f t="shared" si="0"/>
        <v>B</v>
      </c>
      <c r="F32" s="9" t="str">
        <f t="shared" si="1"/>
        <v>B</v>
      </c>
      <c r="G32" s="85" t="str">
        <f t="shared" si="2"/>
        <v>C+</v>
      </c>
      <c r="H32" s="9" t="str">
        <f t="shared" si="3"/>
        <v>C+</v>
      </c>
      <c r="I32" s="88">
        <v>53</v>
      </c>
      <c r="J32" s="76"/>
      <c r="U32" s="76"/>
      <c r="AG32" s="81"/>
    </row>
    <row r="33" spans="1:21" ht="21">
      <c r="A33" s="8">
        <v>4903030</v>
      </c>
      <c r="B33" s="8" t="s">
        <v>181</v>
      </c>
      <c r="C33" s="8">
        <v>60</v>
      </c>
      <c r="D33"/>
      <c r="E33" s="9" t="str">
        <f t="shared" si="0"/>
        <v>B</v>
      </c>
      <c r="F33" s="9" t="str">
        <f t="shared" si="1"/>
        <v>B</v>
      </c>
      <c r="G33" s="85" t="str">
        <f t="shared" si="2"/>
        <v>C+</v>
      </c>
      <c r="H33" s="9" t="str">
        <f t="shared" si="3"/>
        <v>C+</v>
      </c>
      <c r="I33" s="88">
        <v>53</v>
      </c>
      <c r="J33" s="76"/>
      <c r="U33" s="76"/>
    </row>
    <row r="34" spans="1:32" ht="21">
      <c r="A34" s="8">
        <v>4903031</v>
      </c>
      <c r="B34" s="8" t="s">
        <v>182</v>
      </c>
      <c r="C34" s="8">
        <v>60</v>
      </c>
      <c r="D34"/>
      <c r="E34" s="9" t="str">
        <f t="shared" si="0"/>
        <v>B</v>
      </c>
      <c r="F34" s="9" t="str">
        <f t="shared" si="1"/>
        <v>B</v>
      </c>
      <c r="G34" s="85" t="str">
        <f t="shared" si="2"/>
        <v>C+</v>
      </c>
      <c r="H34" s="9" t="str">
        <f t="shared" si="3"/>
        <v>C+</v>
      </c>
      <c r="I34" s="88">
        <v>57</v>
      </c>
      <c r="J34" s="76"/>
      <c r="U34" s="76"/>
      <c r="AF34" s="81"/>
    </row>
    <row r="35" spans="1:23" ht="21">
      <c r="A35" s="8">
        <v>4903032</v>
      </c>
      <c r="B35" s="8" t="s">
        <v>183</v>
      </c>
      <c r="C35" s="8">
        <v>60</v>
      </c>
      <c r="D35"/>
      <c r="E35" s="9" t="str">
        <f t="shared" si="0"/>
        <v>B</v>
      </c>
      <c r="F35" s="9" t="str">
        <f t="shared" si="1"/>
        <v>B</v>
      </c>
      <c r="G35" s="85" t="str">
        <f t="shared" si="2"/>
        <v>C+</v>
      </c>
      <c r="H35" s="9" t="str">
        <f t="shared" si="3"/>
        <v>C+</v>
      </c>
      <c r="I35" s="88">
        <v>57</v>
      </c>
      <c r="J35"/>
      <c r="V35" s="83" t="s">
        <v>28</v>
      </c>
      <c r="W35" s="17">
        <f>COUNTIF($I$5:$I$160,"&lt;40")</f>
        <v>24</v>
      </c>
    </row>
    <row r="36" spans="1:23" ht="21">
      <c r="A36" s="8">
        <v>4903033</v>
      </c>
      <c r="B36" s="8" t="s">
        <v>184</v>
      </c>
      <c r="C36" s="8">
        <v>60</v>
      </c>
      <c r="D36"/>
      <c r="E36" s="9" t="str">
        <f t="shared" si="0"/>
        <v>B</v>
      </c>
      <c r="F36" s="9" t="str">
        <f t="shared" si="1"/>
        <v>B</v>
      </c>
      <c r="G36" s="85" t="str">
        <f t="shared" si="2"/>
        <v>C+</v>
      </c>
      <c r="H36" s="9" t="str">
        <f t="shared" si="3"/>
        <v>C+</v>
      </c>
      <c r="I36" s="87">
        <v>57</v>
      </c>
      <c r="J36"/>
      <c r="V36" s="17">
        <v>40</v>
      </c>
      <c r="W36" s="17">
        <f>COUNTIF($I$5:$I$160,"=40")</f>
        <v>0</v>
      </c>
    </row>
    <row r="37" spans="1:23" ht="21">
      <c r="A37" s="8">
        <v>4903034</v>
      </c>
      <c r="B37" s="8" t="s">
        <v>185</v>
      </c>
      <c r="C37" s="8">
        <v>60</v>
      </c>
      <c r="D37"/>
      <c r="E37" s="9" t="str">
        <f t="shared" si="0"/>
        <v>B</v>
      </c>
      <c r="F37" s="9" t="str">
        <f t="shared" si="1"/>
        <v>B</v>
      </c>
      <c r="G37" s="85" t="str">
        <f t="shared" si="2"/>
        <v>C+</v>
      </c>
      <c r="H37" s="9" t="str">
        <f t="shared" si="3"/>
        <v>C+</v>
      </c>
      <c r="I37" s="88">
        <v>57</v>
      </c>
      <c r="J37"/>
      <c r="V37" s="17">
        <v>41</v>
      </c>
      <c r="W37" s="17">
        <f>COUNTIF($I$5:$I$160,"=41")</f>
        <v>0</v>
      </c>
    </row>
    <row r="38" spans="1:23" ht="21">
      <c r="A38" s="8">
        <v>4903035</v>
      </c>
      <c r="B38" s="8" t="s">
        <v>186</v>
      </c>
      <c r="C38" s="8">
        <v>60</v>
      </c>
      <c r="D38"/>
      <c r="E38" s="9" t="str">
        <f t="shared" si="0"/>
        <v>B</v>
      </c>
      <c r="F38" s="9" t="str">
        <f t="shared" si="1"/>
        <v>B</v>
      </c>
      <c r="G38" s="85" t="str">
        <f t="shared" si="2"/>
        <v>C+</v>
      </c>
      <c r="H38" s="9" t="str">
        <f t="shared" si="3"/>
        <v>C+</v>
      </c>
      <c r="I38" s="87">
        <v>57</v>
      </c>
      <c r="J38"/>
      <c r="V38" s="17">
        <v>42</v>
      </c>
      <c r="W38" s="17">
        <f>COUNTIF($I$5:$I$160,"=42")</f>
        <v>0</v>
      </c>
    </row>
    <row r="39" spans="1:23" ht="21">
      <c r="A39" s="8">
        <v>4903036</v>
      </c>
      <c r="B39" s="8" t="s">
        <v>187</v>
      </c>
      <c r="C39" s="8">
        <v>60</v>
      </c>
      <c r="D39"/>
      <c r="E39" s="9" t="str">
        <f t="shared" si="0"/>
        <v>B</v>
      </c>
      <c r="F39" s="9" t="str">
        <f t="shared" si="1"/>
        <v>B</v>
      </c>
      <c r="G39" s="85" t="str">
        <f t="shared" si="2"/>
        <v>C+</v>
      </c>
      <c r="H39" s="9" t="str">
        <f t="shared" si="3"/>
        <v>C+</v>
      </c>
      <c r="I39" s="87">
        <v>57</v>
      </c>
      <c r="J39"/>
      <c r="V39" s="17">
        <v>43</v>
      </c>
      <c r="W39" s="17">
        <f>COUNTIF($I$5:$I$160,"=43")</f>
        <v>0</v>
      </c>
    </row>
    <row r="40" spans="1:33" ht="21">
      <c r="A40" s="8">
        <v>4903037</v>
      </c>
      <c r="B40" s="8" t="s">
        <v>188</v>
      </c>
      <c r="C40" s="8">
        <v>60</v>
      </c>
      <c r="D40"/>
      <c r="E40" s="9" t="str">
        <f t="shared" si="0"/>
        <v>B</v>
      </c>
      <c r="F40" s="9" t="str">
        <f t="shared" si="1"/>
        <v>B</v>
      </c>
      <c r="G40" s="85" t="str">
        <f t="shared" si="2"/>
        <v>C+</v>
      </c>
      <c r="H40" s="9" t="str">
        <f t="shared" si="3"/>
        <v>C+</v>
      </c>
      <c r="I40">
        <v>57</v>
      </c>
      <c r="J40"/>
      <c r="V40" s="17">
        <v>44</v>
      </c>
      <c r="W40" s="17">
        <f>COUNTIF($I$5:$I$160,"=44")</f>
        <v>0</v>
      </c>
      <c r="AG40" s="81"/>
    </row>
    <row r="41" spans="1:23" ht="21">
      <c r="A41" s="8">
        <v>4903038</v>
      </c>
      <c r="B41" s="8" t="s">
        <v>189</v>
      </c>
      <c r="C41" s="8">
        <v>60</v>
      </c>
      <c r="D41"/>
      <c r="E41" s="9" t="str">
        <f t="shared" si="0"/>
        <v>B</v>
      </c>
      <c r="F41" s="9" t="str">
        <f t="shared" si="1"/>
        <v>B</v>
      </c>
      <c r="G41" s="85" t="str">
        <f t="shared" si="2"/>
        <v>C+</v>
      </c>
      <c r="H41" s="9" t="str">
        <f t="shared" si="3"/>
        <v>C+</v>
      </c>
      <c r="I41" s="87">
        <v>57</v>
      </c>
      <c r="J41"/>
      <c r="V41" s="17">
        <v>45</v>
      </c>
      <c r="W41" s="17">
        <f>COUNTIF($I$5:$I$160,"=45")</f>
        <v>0</v>
      </c>
    </row>
    <row r="42" spans="1:23" ht="21">
      <c r="A42" s="8">
        <v>4903039</v>
      </c>
      <c r="B42" s="8" t="s">
        <v>190</v>
      </c>
      <c r="C42" s="8">
        <v>60</v>
      </c>
      <c r="D42"/>
      <c r="E42" s="9" t="str">
        <f t="shared" si="0"/>
        <v>B</v>
      </c>
      <c r="F42" s="9" t="str">
        <f t="shared" si="1"/>
        <v>B</v>
      </c>
      <c r="G42" s="85" t="str">
        <f t="shared" si="2"/>
        <v>C+</v>
      </c>
      <c r="H42" s="9" t="str">
        <f t="shared" si="3"/>
        <v>C+</v>
      </c>
      <c r="I42" s="87">
        <v>57</v>
      </c>
      <c r="J42"/>
      <c r="S42" s="1"/>
      <c r="V42" s="17">
        <v>46</v>
      </c>
      <c r="W42" s="17">
        <f>COUNTIF($I$5:$I$160,"=46")</f>
        <v>0</v>
      </c>
    </row>
    <row r="43" spans="1:23" ht="21">
      <c r="A43" s="8">
        <v>4903040</v>
      </c>
      <c r="B43" s="8" t="s">
        <v>191</v>
      </c>
      <c r="C43" s="8">
        <v>60</v>
      </c>
      <c r="D43"/>
      <c r="E43" s="9" t="str">
        <f t="shared" si="0"/>
        <v>B</v>
      </c>
      <c r="F43" s="9" t="str">
        <f t="shared" si="1"/>
        <v>B</v>
      </c>
      <c r="G43" s="85" t="str">
        <f t="shared" si="2"/>
        <v>C+</v>
      </c>
      <c r="H43" s="9" t="str">
        <f t="shared" si="3"/>
        <v>C+</v>
      </c>
      <c r="I43">
        <v>57</v>
      </c>
      <c r="J43"/>
      <c r="V43" s="17">
        <v>47</v>
      </c>
      <c r="W43" s="17">
        <f>COUNTIF($I$5:$I$160,"=47")</f>
        <v>0</v>
      </c>
    </row>
    <row r="44" spans="1:32" ht="21">
      <c r="A44" s="8">
        <v>4903041</v>
      </c>
      <c r="B44" s="8" t="s">
        <v>192</v>
      </c>
      <c r="C44" s="8">
        <v>60</v>
      </c>
      <c r="D44"/>
      <c r="E44" s="9" t="str">
        <f t="shared" si="0"/>
        <v>B</v>
      </c>
      <c r="F44" s="9" t="str">
        <f t="shared" si="1"/>
        <v>B</v>
      </c>
      <c r="G44" s="85" t="str">
        <f t="shared" si="2"/>
        <v>C+</v>
      </c>
      <c r="H44" s="9" t="str">
        <f t="shared" si="3"/>
        <v>C+</v>
      </c>
      <c r="I44" s="87">
        <v>57</v>
      </c>
      <c r="J44"/>
      <c r="V44" s="17">
        <v>48</v>
      </c>
      <c r="W44" s="17">
        <f>COUNTIF($I$5:$I$160,"=48")</f>
        <v>0</v>
      </c>
      <c r="AF44" s="81"/>
    </row>
    <row r="45" spans="1:23" ht="21">
      <c r="A45" s="8">
        <v>4903042</v>
      </c>
      <c r="B45" s="8" t="s">
        <v>193</v>
      </c>
      <c r="C45" s="8">
        <v>60</v>
      </c>
      <c r="D45"/>
      <c r="E45" s="9" t="str">
        <f t="shared" si="0"/>
        <v>B</v>
      </c>
      <c r="F45" s="9" t="str">
        <f t="shared" si="1"/>
        <v>B</v>
      </c>
      <c r="G45" s="85" t="str">
        <f t="shared" si="2"/>
        <v>C+</v>
      </c>
      <c r="H45" s="9" t="str">
        <f t="shared" si="3"/>
        <v>C+</v>
      </c>
      <c r="I45" s="88">
        <v>57</v>
      </c>
      <c r="J45"/>
      <c r="V45" s="17">
        <v>49</v>
      </c>
      <c r="W45" s="17">
        <f>COUNTIF($I$5:$I$160,"=49")</f>
        <v>0</v>
      </c>
    </row>
    <row r="46" spans="1:32" ht="21">
      <c r="A46" s="8">
        <v>4903043</v>
      </c>
      <c r="B46" s="8" t="s">
        <v>194</v>
      </c>
      <c r="C46" s="8">
        <v>60</v>
      </c>
      <c r="D46"/>
      <c r="E46" s="9" t="str">
        <f t="shared" si="0"/>
        <v>B</v>
      </c>
      <c r="F46" s="9" t="str">
        <f t="shared" si="1"/>
        <v>B</v>
      </c>
      <c r="G46" s="85" t="str">
        <f t="shared" si="2"/>
        <v>C+</v>
      </c>
      <c r="H46" s="9" t="str">
        <f t="shared" si="3"/>
        <v>C+</v>
      </c>
      <c r="I46" s="87">
        <v>57</v>
      </c>
      <c r="J46"/>
      <c r="V46" s="17">
        <v>50</v>
      </c>
      <c r="W46" s="17">
        <f>COUNTIF($I$5:$I$160,"=50")</f>
        <v>0</v>
      </c>
      <c r="AA46" s="1"/>
      <c r="AF46" s="81"/>
    </row>
    <row r="47" spans="1:31" ht="21">
      <c r="A47" s="8">
        <v>4903045</v>
      </c>
      <c r="B47" s="8" t="s">
        <v>195</v>
      </c>
      <c r="C47" s="8">
        <v>60</v>
      </c>
      <c r="D47"/>
      <c r="E47" s="9" t="str">
        <f t="shared" si="0"/>
        <v>B</v>
      </c>
      <c r="F47" s="9" t="str">
        <f t="shared" si="1"/>
        <v>B</v>
      </c>
      <c r="G47" s="85" t="str">
        <f t="shared" si="2"/>
        <v>C+</v>
      </c>
      <c r="H47" s="9" t="str">
        <f t="shared" si="3"/>
        <v>C+</v>
      </c>
      <c r="I47">
        <v>57</v>
      </c>
      <c r="J47"/>
      <c r="V47" s="17">
        <v>51</v>
      </c>
      <c r="W47" s="17">
        <f>COUNTIF($I$5:$I$160,"=51")</f>
        <v>0</v>
      </c>
      <c r="AE47" s="1"/>
    </row>
    <row r="48" spans="1:23" ht="21">
      <c r="A48" s="8">
        <v>4903046</v>
      </c>
      <c r="B48" s="8" t="s">
        <v>196</v>
      </c>
      <c r="C48" s="8">
        <v>60</v>
      </c>
      <c r="D48"/>
      <c r="E48" s="9" t="str">
        <f t="shared" si="0"/>
        <v>B</v>
      </c>
      <c r="F48" s="9" t="str">
        <f t="shared" si="1"/>
        <v>B</v>
      </c>
      <c r="G48" s="85" t="str">
        <f t="shared" si="2"/>
        <v>C+</v>
      </c>
      <c r="H48" s="9" t="str">
        <f t="shared" si="3"/>
        <v>C+</v>
      </c>
      <c r="I48" s="87">
        <v>57</v>
      </c>
      <c r="J48"/>
      <c r="V48" s="17">
        <v>52</v>
      </c>
      <c r="W48" s="17">
        <f>COUNTIF($I$5:$I$160,"=52")</f>
        <v>1</v>
      </c>
    </row>
    <row r="49" spans="1:23" ht="21">
      <c r="A49" s="8">
        <v>4903047</v>
      </c>
      <c r="B49" s="8" t="s">
        <v>197</v>
      </c>
      <c r="C49" s="8">
        <v>60</v>
      </c>
      <c r="D49"/>
      <c r="E49" s="9" t="str">
        <f t="shared" si="0"/>
        <v>B</v>
      </c>
      <c r="F49" s="9" t="str">
        <f t="shared" si="1"/>
        <v>B</v>
      </c>
      <c r="G49" s="85" t="str">
        <f t="shared" si="2"/>
        <v>C+</v>
      </c>
      <c r="H49" s="9" t="str">
        <f t="shared" si="3"/>
        <v>C+</v>
      </c>
      <c r="I49" s="87">
        <v>57</v>
      </c>
      <c r="J49"/>
      <c r="V49" s="17">
        <v>53</v>
      </c>
      <c r="W49" s="17">
        <f>COUNTIF($I$5:$I$160,"=53")</f>
        <v>4</v>
      </c>
    </row>
    <row r="50" spans="1:23" ht="21">
      <c r="A50" s="8">
        <v>4903048</v>
      </c>
      <c r="B50" s="8" t="s">
        <v>198</v>
      </c>
      <c r="C50" s="8">
        <v>57</v>
      </c>
      <c r="D50"/>
      <c r="E50" s="9" t="str">
        <f t="shared" si="0"/>
        <v>B</v>
      </c>
      <c r="F50" s="9" t="str">
        <f t="shared" si="1"/>
        <v>C+</v>
      </c>
      <c r="G50" s="85" t="str">
        <f t="shared" si="2"/>
        <v>C+</v>
      </c>
      <c r="H50" s="9" t="str">
        <f t="shared" si="3"/>
        <v>C</v>
      </c>
      <c r="I50" s="87">
        <v>57</v>
      </c>
      <c r="J50"/>
      <c r="V50" s="17">
        <v>54</v>
      </c>
      <c r="W50" s="17">
        <f>COUNTIF($I$5:$I$160,"=54")</f>
        <v>0</v>
      </c>
    </row>
    <row r="51" spans="1:26" ht="21">
      <c r="A51" s="8">
        <v>4903050</v>
      </c>
      <c r="B51" s="8" t="s">
        <v>199</v>
      </c>
      <c r="C51" s="8">
        <v>57</v>
      </c>
      <c r="D51"/>
      <c r="E51" s="9" t="str">
        <f t="shared" si="0"/>
        <v>B</v>
      </c>
      <c r="F51" s="9" t="str">
        <f t="shared" si="1"/>
        <v>C+</v>
      </c>
      <c r="G51" s="85" t="str">
        <f t="shared" si="2"/>
        <v>C+</v>
      </c>
      <c r="H51" s="9" t="str">
        <f t="shared" si="3"/>
        <v>C</v>
      </c>
      <c r="I51" s="87">
        <v>57</v>
      </c>
      <c r="J51"/>
      <c r="V51" s="17">
        <v>55</v>
      </c>
      <c r="W51" s="17">
        <f>COUNTIF($I$5:$I$160,"=55")</f>
        <v>0</v>
      </c>
      <c r="Z51" s="1"/>
    </row>
    <row r="52" spans="1:23" ht="21">
      <c r="A52" s="8">
        <v>4903051</v>
      </c>
      <c r="B52" s="8" t="s">
        <v>200</v>
      </c>
      <c r="C52" s="8">
        <v>57</v>
      </c>
      <c r="D52"/>
      <c r="E52" s="9" t="str">
        <f t="shared" si="0"/>
        <v>B</v>
      </c>
      <c r="F52" s="9" t="str">
        <f t="shared" si="1"/>
        <v>C+</v>
      </c>
      <c r="G52" s="85" t="str">
        <f t="shared" si="2"/>
        <v>C+</v>
      </c>
      <c r="H52" s="9" t="str">
        <f t="shared" si="3"/>
        <v>C</v>
      </c>
      <c r="I52" s="87">
        <v>57</v>
      </c>
      <c r="J52"/>
      <c r="V52" s="17">
        <v>56</v>
      </c>
      <c r="W52" s="17">
        <f>COUNTIF($I$5:$I$160,"=56")</f>
        <v>0</v>
      </c>
    </row>
    <row r="53" spans="1:23" ht="21">
      <c r="A53" s="8">
        <v>4903052</v>
      </c>
      <c r="B53" s="8" t="s">
        <v>201</v>
      </c>
      <c r="C53" s="8">
        <v>57</v>
      </c>
      <c r="D53"/>
      <c r="E53" s="9" t="str">
        <f t="shared" si="0"/>
        <v>B</v>
      </c>
      <c r="F53" s="9" t="str">
        <f t="shared" si="1"/>
        <v>C+</v>
      </c>
      <c r="G53" s="85" t="str">
        <f t="shared" si="2"/>
        <v>C+</v>
      </c>
      <c r="H53" s="9" t="str">
        <f t="shared" si="3"/>
        <v>C</v>
      </c>
      <c r="I53">
        <v>57</v>
      </c>
      <c r="J53"/>
      <c r="V53" s="17">
        <v>57</v>
      </c>
      <c r="W53" s="17">
        <f>COUNTIF($I$5:$I$160,"=57")</f>
        <v>35</v>
      </c>
    </row>
    <row r="54" spans="1:23" ht="21">
      <c r="A54" s="8">
        <v>4903053</v>
      </c>
      <c r="B54" s="8" t="s">
        <v>155</v>
      </c>
      <c r="C54" s="8">
        <v>57</v>
      </c>
      <c r="D54"/>
      <c r="E54" s="9" t="str">
        <f t="shared" si="0"/>
        <v>B</v>
      </c>
      <c r="F54" s="9" t="str">
        <f t="shared" si="1"/>
        <v>C+</v>
      </c>
      <c r="G54" s="85" t="str">
        <f t="shared" si="2"/>
        <v>C+</v>
      </c>
      <c r="H54" s="9" t="str">
        <f t="shared" si="3"/>
        <v>C</v>
      </c>
      <c r="I54" s="87">
        <v>57</v>
      </c>
      <c r="J54"/>
      <c r="V54" s="17">
        <v>58</v>
      </c>
      <c r="W54" s="17">
        <f>COUNTIF($I$5:$I$160,"=58")</f>
        <v>26</v>
      </c>
    </row>
    <row r="55" spans="1:23" ht="21">
      <c r="A55" s="8">
        <v>4903054</v>
      </c>
      <c r="B55" s="8" t="s">
        <v>202</v>
      </c>
      <c r="C55" s="8">
        <v>57</v>
      </c>
      <c r="D55"/>
      <c r="E55" s="9" t="str">
        <f t="shared" si="0"/>
        <v>B</v>
      </c>
      <c r="F55" s="9" t="str">
        <f t="shared" si="1"/>
        <v>C+</v>
      </c>
      <c r="G55" s="85" t="str">
        <f t="shared" si="2"/>
        <v>C+</v>
      </c>
      <c r="H55" s="9" t="str">
        <f t="shared" si="3"/>
        <v>C</v>
      </c>
      <c r="I55" s="87">
        <v>57</v>
      </c>
      <c r="J55"/>
      <c r="V55" s="17">
        <v>59</v>
      </c>
      <c r="W55" s="17">
        <f>COUNTIF($I$5:$I$160,"=59")</f>
        <v>5</v>
      </c>
    </row>
    <row r="56" spans="1:23" ht="21">
      <c r="A56" s="8">
        <v>4903056</v>
      </c>
      <c r="B56" s="8" t="s">
        <v>203</v>
      </c>
      <c r="C56" s="8">
        <v>57</v>
      </c>
      <c r="D56"/>
      <c r="E56" s="9" t="str">
        <f t="shared" si="0"/>
        <v>B</v>
      </c>
      <c r="F56" s="9" t="str">
        <f t="shared" si="1"/>
        <v>C+</v>
      </c>
      <c r="G56" s="85" t="str">
        <f t="shared" si="2"/>
        <v>C+</v>
      </c>
      <c r="H56" s="9" t="str">
        <f t="shared" si="3"/>
        <v>C</v>
      </c>
      <c r="I56" s="87">
        <v>57</v>
      </c>
      <c r="J56"/>
      <c r="V56" s="17">
        <v>60</v>
      </c>
      <c r="W56" s="17">
        <f>COUNTIF($I$5:$I$160,"=60")</f>
        <v>42</v>
      </c>
    </row>
    <row r="57" spans="1:23" ht="21">
      <c r="A57" s="8">
        <v>4903057</v>
      </c>
      <c r="B57" s="8" t="s">
        <v>204</v>
      </c>
      <c r="C57" s="8">
        <v>57</v>
      </c>
      <c r="D57"/>
      <c r="E57" s="9" t="str">
        <f t="shared" si="0"/>
        <v>B</v>
      </c>
      <c r="F57" s="9" t="str">
        <f t="shared" si="1"/>
        <v>C+</v>
      </c>
      <c r="G57" s="85" t="str">
        <f t="shared" si="2"/>
        <v>C+</v>
      </c>
      <c r="H57" s="9" t="str">
        <f t="shared" si="3"/>
        <v>C</v>
      </c>
      <c r="I57" s="87">
        <v>57</v>
      </c>
      <c r="J57"/>
      <c r="V57" s="17">
        <v>61</v>
      </c>
      <c r="W57" s="17">
        <f>COUNTIF($I$5:$I$160,"=61")</f>
        <v>0</v>
      </c>
    </row>
    <row r="58" spans="1:23" ht="21">
      <c r="A58" s="8">
        <v>4903058</v>
      </c>
      <c r="B58" s="8" t="s">
        <v>205</v>
      </c>
      <c r="C58" s="8">
        <v>57</v>
      </c>
      <c r="D58"/>
      <c r="E58" s="9" t="str">
        <f t="shared" si="0"/>
        <v>B</v>
      </c>
      <c r="F58" s="9" t="str">
        <f t="shared" si="1"/>
        <v>C+</v>
      </c>
      <c r="G58" s="85" t="str">
        <f t="shared" si="2"/>
        <v>C+</v>
      </c>
      <c r="H58" s="9" t="str">
        <f t="shared" si="3"/>
        <v>C</v>
      </c>
      <c r="I58" s="87">
        <v>57</v>
      </c>
      <c r="J58"/>
      <c r="V58" s="17">
        <v>62</v>
      </c>
      <c r="W58" s="17">
        <f>COUNTIF($I$5:$I$160,"=62")</f>
        <v>0</v>
      </c>
    </row>
    <row r="59" spans="1:23" ht="21">
      <c r="A59" s="8">
        <v>4903059</v>
      </c>
      <c r="B59" s="8" t="s">
        <v>206</v>
      </c>
      <c r="C59" s="8">
        <v>57</v>
      </c>
      <c r="D59"/>
      <c r="E59" s="9" t="str">
        <f t="shared" si="0"/>
        <v>B</v>
      </c>
      <c r="F59" s="9" t="str">
        <f t="shared" si="1"/>
        <v>C+</v>
      </c>
      <c r="G59" s="85" t="str">
        <f t="shared" si="2"/>
        <v>C+</v>
      </c>
      <c r="H59" s="9" t="str">
        <f t="shared" si="3"/>
        <v>C</v>
      </c>
      <c r="I59" s="87">
        <v>57</v>
      </c>
      <c r="J59"/>
      <c r="V59" s="17">
        <v>63</v>
      </c>
      <c r="W59" s="17">
        <f>COUNTIF($I$5:$I$160,"=63")</f>
        <v>0</v>
      </c>
    </row>
    <row r="60" spans="1:23" ht="21">
      <c r="A60" s="8">
        <v>4903060</v>
      </c>
      <c r="B60" s="8" t="s">
        <v>207</v>
      </c>
      <c r="C60" s="8">
        <v>58</v>
      </c>
      <c r="D60"/>
      <c r="E60" s="9" t="str">
        <f t="shared" si="0"/>
        <v>B</v>
      </c>
      <c r="F60" s="9" t="str">
        <f t="shared" si="1"/>
        <v>C+</v>
      </c>
      <c r="G60" s="85" t="str">
        <f t="shared" si="2"/>
        <v>C+</v>
      </c>
      <c r="H60" s="9" t="str">
        <f t="shared" si="3"/>
        <v>C</v>
      </c>
      <c r="I60" s="87">
        <v>57</v>
      </c>
      <c r="J60"/>
      <c r="V60" s="17">
        <v>64</v>
      </c>
      <c r="W60" s="17">
        <f>COUNTIF($I$5:$I$160,"=64")</f>
        <v>0</v>
      </c>
    </row>
    <row r="61" spans="1:23" ht="21">
      <c r="A61" s="8">
        <v>4903061</v>
      </c>
      <c r="B61" s="8" t="s">
        <v>208</v>
      </c>
      <c r="C61" s="8">
        <v>58</v>
      </c>
      <c r="D61"/>
      <c r="E61" s="9" t="str">
        <f t="shared" si="0"/>
        <v>B</v>
      </c>
      <c r="F61" s="9" t="str">
        <f t="shared" si="1"/>
        <v>C+</v>
      </c>
      <c r="G61" s="85" t="str">
        <f t="shared" si="2"/>
        <v>C+</v>
      </c>
      <c r="H61" s="9" t="str">
        <f t="shared" si="3"/>
        <v>C</v>
      </c>
      <c r="I61" s="87">
        <v>57</v>
      </c>
      <c r="J61"/>
      <c r="V61" s="17">
        <v>65</v>
      </c>
      <c r="W61" s="17">
        <f>COUNTIF($I$5:$I$160,"=65")</f>
        <v>0</v>
      </c>
    </row>
    <row r="62" spans="1:33" ht="21">
      <c r="A62" s="8">
        <v>4903062</v>
      </c>
      <c r="B62" s="8" t="s">
        <v>209</v>
      </c>
      <c r="C62" s="8">
        <v>58</v>
      </c>
      <c r="D62"/>
      <c r="E62" s="9" t="str">
        <f t="shared" si="0"/>
        <v>B</v>
      </c>
      <c r="F62" s="9" t="str">
        <f t="shared" si="1"/>
        <v>C+</v>
      </c>
      <c r="G62" s="85" t="str">
        <f t="shared" si="2"/>
        <v>C+</v>
      </c>
      <c r="H62" s="9" t="str">
        <f t="shared" si="3"/>
        <v>C</v>
      </c>
      <c r="I62" s="87">
        <v>57</v>
      </c>
      <c r="J62"/>
      <c r="V62" s="17">
        <v>66</v>
      </c>
      <c r="W62" s="17">
        <f>COUNTIF($I$5:$I$160,"=66")</f>
        <v>0</v>
      </c>
      <c r="AD62" s="1"/>
      <c r="AG62" s="81"/>
    </row>
    <row r="63" spans="1:23" ht="21">
      <c r="A63" s="8">
        <v>4903063</v>
      </c>
      <c r="B63" s="8" t="s">
        <v>210</v>
      </c>
      <c r="C63" s="8">
        <v>58</v>
      </c>
      <c r="D63"/>
      <c r="E63" s="9" t="str">
        <f t="shared" si="0"/>
        <v>B</v>
      </c>
      <c r="F63" s="9" t="str">
        <f t="shared" si="1"/>
        <v>C+</v>
      </c>
      <c r="G63" s="85" t="str">
        <f t="shared" si="2"/>
        <v>C+</v>
      </c>
      <c r="H63" s="9" t="str">
        <f t="shared" si="3"/>
        <v>C</v>
      </c>
      <c r="I63" s="87">
        <v>57</v>
      </c>
      <c r="J63"/>
      <c r="V63" s="17">
        <v>67</v>
      </c>
      <c r="W63" s="17">
        <f>COUNTIF($I$5:$I$160,"=67")</f>
        <v>0</v>
      </c>
    </row>
    <row r="64" spans="1:23" ht="21">
      <c r="A64" s="8">
        <v>4903064</v>
      </c>
      <c r="B64" s="8" t="s">
        <v>211</v>
      </c>
      <c r="C64" s="8">
        <v>58</v>
      </c>
      <c r="D64"/>
      <c r="E64" s="9" t="str">
        <f t="shared" si="0"/>
        <v>B</v>
      </c>
      <c r="F64" s="9" t="str">
        <f t="shared" si="1"/>
        <v>C+</v>
      </c>
      <c r="G64" s="85" t="str">
        <f t="shared" si="2"/>
        <v>C+</v>
      </c>
      <c r="H64" s="9" t="str">
        <f t="shared" si="3"/>
        <v>C</v>
      </c>
      <c r="I64" s="88">
        <v>57</v>
      </c>
      <c r="J64"/>
      <c r="V64" s="17">
        <v>68</v>
      </c>
      <c r="W64" s="17">
        <f>COUNTIF($I$5:$I$160,"=68")</f>
        <v>0</v>
      </c>
    </row>
    <row r="65" spans="1:31" ht="21">
      <c r="A65" s="8">
        <v>4903065</v>
      </c>
      <c r="B65" s="8" t="s">
        <v>212</v>
      </c>
      <c r="C65" s="8">
        <v>57</v>
      </c>
      <c r="D65"/>
      <c r="E65" s="9" t="str">
        <f t="shared" si="0"/>
        <v>B</v>
      </c>
      <c r="F65" s="9" t="str">
        <f t="shared" si="1"/>
        <v>C+</v>
      </c>
      <c r="G65" s="85" t="str">
        <f t="shared" si="2"/>
        <v>C+</v>
      </c>
      <c r="H65" s="9" t="str">
        <f t="shared" si="3"/>
        <v>C</v>
      </c>
      <c r="I65" s="87">
        <v>57</v>
      </c>
      <c r="J65"/>
      <c r="V65" s="17">
        <v>69</v>
      </c>
      <c r="W65" s="17">
        <f>COUNTIF($I$5:$I$160,"=69")</f>
        <v>0</v>
      </c>
      <c r="Z65" s="1"/>
      <c r="AE65" s="1"/>
    </row>
    <row r="66" spans="1:32" ht="21">
      <c r="A66" s="8">
        <v>4903068</v>
      </c>
      <c r="B66" s="8" t="s">
        <v>159</v>
      </c>
      <c r="C66" s="8">
        <v>57</v>
      </c>
      <c r="D66"/>
      <c r="E66" s="9" t="str">
        <f t="shared" si="0"/>
        <v>B</v>
      </c>
      <c r="F66" s="9" t="str">
        <f t="shared" si="1"/>
        <v>C+</v>
      </c>
      <c r="G66" s="85" t="str">
        <f t="shared" si="2"/>
        <v>C+</v>
      </c>
      <c r="H66" s="9" t="str">
        <f t="shared" si="3"/>
        <v>C</v>
      </c>
      <c r="I66" s="87">
        <v>57</v>
      </c>
      <c r="J66"/>
      <c r="V66" s="17">
        <v>70</v>
      </c>
      <c r="W66" s="17">
        <f>COUNTIF($I$5:$I$160,"=70")</f>
        <v>0</v>
      </c>
      <c r="AA66" s="1"/>
      <c r="AF66" s="81"/>
    </row>
    <row r="67" spans="1:27" ht="21">
      <c r="A67" s="8">
        <v>4903069</v>
      </c>
      <c r="B67" s="8" t="s">
        <v>213</v>
      </c>
      <c r="C67" s="8">
        <v>57</v>
      </c>
      <c r="D67"/>
      <c r="E67" s="9" t="str">
        <f t="shared" si="0"/>
        <v>B</v>
      </c>
      <c r="F67" s="9" t="str">
        <f t="shared" si="1"/>
        <v>C+</v>
      </c>
      <c r="G67" s="85" t="str">
        <f t="shared" si="2"/>
        <v>C+</v>
      </c>
      <c r="H67" s="9" t="str">
        <f t="shared" si="3"/>
        <v>C</v>
      </c>
      <c r="I67" s="87">
        <v>57</v>
      </c>
      <c r="J67"/>
      <c r="V67" s="17">
        <v>71</v>
      </c>
      <c r="W67" s="17">
        <f>COUNTIF($I$5:$I$160,"=71")</f>
        <v>0</v>
      </c>
      <c r="AA67" s="1"/>
    </row>
    <row r="68" spans="1:23" ht="21">
      <c r="A68" s="8">
        <v>4903070</v>
      </c>
      <c r="B68" s="8" t="s">
        <v>214</v>
      </c>
      <c r="C68" s="8">
        <v>57</v>
      </c>
      <c r="D68"/>
      <c r="E68" s="9" t="str">
        <f t="shared" si="0"/>
        <v>B</v>
      </c>
      <c r="F68" s="9" t="str">
        <f t="shared" si="1"/>
        <v>C+</v>
      </c>
      <c r="G68" s="85" t="str">
        <f t="shared" si="2"/>
        <v>C+</v>
      </c>
      <c r="H68" s="9" t="str">
        <f t="shared" si="3"/>
        <v>C</v>
      </c>
      <c r="I68">
        <v>57</v>
      </c>
      <c r="J68"/>
      <c r="V68" s="17">
        <v>72</v>
      </c>
      <c r="W68" s="17">
        <f>COUNTIF($I$5:$I$160,"=72")</f>
        <v>0</v>
      </c>
    </row>
    <row r="69" spans="1:32" ht="21">
      <c r="A69" s="8">
        <v>4903071</v>
      </c>
      <c r="B69" s="8" t="s">
        <v>215</v>
      </c>
      <c r="C69" s="8">
        <v>57</v>
      </c>
      <c r="D69"/>
      <c r="E69" s="9" t="str">
        <f aca="true" t="shared" si="12" ref="E69:E132">VLOOKUP($C69,$K$14:$L$21,2)</f>
        <v>B</v>
      </c>
      <c r="F69" s="9" t="str">
        <f aca="true" t="shared" si="13" ref="F69:F132">VLOOKUP($C69,$M$14:$N$21,2)</f>
        <v>C+</v>
      </c>
      <c r="G69" s="85" t="str">
        <f aca="true" t="shared" si="14" ref="G69:G132">VLOOKUP($C69,$O$14:$P$21,2)</f>
        <v>C+</v>
      </c>
      <c r="H69" s="9" t="str">
        <f aca="true" t="shared" si="15" ref="H69:H132">VLOOKUP($C69,$Q$14:$R$21,2)</f>
        <v>C</v>
      </c>
      <c r="I69" s="87">
        <v>58</v>
      </c>
      <c r="J69"/>
      <c r="V69" s="17">
        <v>73</v>
      </c>
      <c r="W69" s="17">
        <f>COUNTIF($I$5:$I$160,"=73")</f>
        <v>0</v>
      </c>
      <c r="AF69" s="81"/>
    </row>
    <row r="70" spans="1:23" ht="21">
      <c r="A70" s="8">
        <v>4903072</v>
      </c>
      <c r="B70" s="8" t="s">
        <v>216</v>
      </c>
      <c r="C70" s="8">
        <v>28</v>
      </c>
      <c r="D70"/>
      <c r="E70" s="9" t="str">
        <f t="shared" si="12"/>
        <v>F</v>
      </c>
      <c r="F70" s="9" t="str">
        <f t="shared" si="13"/>
        <v>F</v>
      </c>
      <c r="G70" s="85" t="str">
        <f t="shared" si="14"/>
        <v>F</v>
      </c>
      <c r="H70" s="9" t="str">
        <f t="shared" si="15"/>
        <v>F</v>
      </c>
      <c r="I70" s="87">
        <v>58</v>
      </c>
      <c r="J70"/>
      <c r="V70" s="17">
        <v>74</v>
      </c>
      <c r="W70" s="17">
        <f>COUNTIF($I$5:$I$160,"=74")</f>
        <v>0</v>
      </c>
    </row>
    <row r="71" spans="1:30" ht="21">
      <c r="A71" s="8">
        <v>4903074</v>
      </c>
      <c r="B71" s="8" t="s">
        <v>217</v>
      </c>
      <c r="C71" s="8">
        <v>28</v>
      </c>
      <c r="D71"/>
      <c r="E71" s="9" t="str">
        <f t="shared" si="12"/>
        <v>F</v>
      </c>
      <c r="F71" s="9" t="str">
        <f t="shared" si="13"/>
        <v>F</v>
      </c>
      <c r="G71" s="85" t="str">
        <f t="shared" si="14"/>
        <v>F</v>
      </c>
      <c r="H71" s="9" t="str">
        <f t="shared" si="15"/>
        <v>F</v>
      </c>
      <c r="I71" s="87">
        <v>58</v>
      </c>
      <c r="J71"/>
      <c r="V71" s="17">
        <v>75</v>
      </c>
      <c r="W71" s="17">
        <f>COUNTIF($I$5:$I$160,"=75")</f>
        <v>0</v>
      </c>
      <c r="AD71" s="1"/>
    </row>
    <row r="72" spans="1:23" ht="21">
      <c r="A72" s="8">
        <v>4903076</v>
      </c>
      <c r="B72" s="8" t="s">
        <v>218</v>
      </c>
      <c r="C72" s="8">
        <v>28</v>
      </c>
      <c r="D72"/>
      <c r="E72" s="9" t="str">
        <f t="shared" si="12"/>
        <v>F</v>
      </c>
      <c r="F72" s="9" t="str">
        <f t="shared" si="13"/>
        <v>F</v>
      </c>
      <c r="G72" s="85" t="str">
        <f t="shared" si="14"/>
        <v>F</v>
      </c>
      <c r="H72" s="9" t="str">
        <f t="shared" si="15"/>
        <v>F</v>
      </c>
      <c r="I72" s="87">
        <v>58</v>
      </c>
      <c r="J72"/>
      <c r="V72" s="17">
        <v>76</v>
      </c>
      <c r="W72" s="17">
        <f>COUNTIF($I$5:$I$160,"=76")</f>
        <v>0</v>
      </c>
    </row>
    <row r="73" spans="1:31" ht="21">
      <c r="A73" s="8">
        <v>4903077</v>
      </c>
      <c r="B73" s="8" t="s">
        <v>219</v>
      </c>
      <c r="C73" s="8">
        <v>28</v>
      </c>
      <c r="D73"/>
      <c r="E73" s="9" t="str">
        <f t="shared" si="12"/>
        <v>F</v>
      </c>
      <c r="F73" s="9" t="str">
        <f t="shared" si="13"/>
        <v>F</v>
      </c>
      <c r="G73" s="85" t="str">
        <f t="shared" si="14"/>
        <v>F</v>
      </c>
      <c r="H73" s="9" t="str">
        <f t="shared" si="15"/>
        <v>F</v>
      </c>
      <c r="I73" s="87">
        <v>58</v>
      </c>
      <c r="J73"/>
      <c r="V73" s="17">
        <v>77</v>
      </c>
      <c r="W73" s="17">
        <f>COUNTIF($I$5:$I$160,"=77")</f>
        <v>0</v>
      </c>
      <c r="AE73" s="1"/>
    </row>
    <row r="74" spans="1:23" ht="21">
      <c r="A74" s="8">
        <v>4903078</v>
      </c>
      <c r="B74" s="8" t="s">
        <v>220</v>
      </c>
      <c r="C74" s="8">
        <v>28</v>
      </c>
      <c r="D74"/>
      <c r="E74" s="9" t="str">
        <f t="shared" si="12"/>
        <v>F</v>
      </c>
      <c r="F74" s="9" t="str">
        <f t="shared" si="13"/>
        <v>F</v>
      </c>
      <c r="G74" s="85" t="str">
        <f t="shared" si="14"/>
        <v>F</v>
      </c>
      <c r="H74" s="9" t="str">
        <f t="shared" si="15"/>
        <v>F</v>
      </c>
      <c r="I74" s="87">
        <v>58</v>
      </c>
      <c r="J74"/>
      <c r="V74" s="17">
        <v>78</v>
      </c>
      <c r="W74" s="17">
        <f>COUNTIF($I$5:$I$160,"=78")</f>
        <v>0</v>
      </c>
    </row>
    <row r="75" spans="1:23" ht="21">
      <c r="A75" s="8">
        <v>4903079</v>
      </c>
      <c r="B75" s="8" t="s">
        <v>221</v>
      </c>
      <c r="C75" s="8">
        <v>29</v>
      </c>
      <c r="D75"/>
      <c r="E75" s="9" t="str">
        <f t="shared" si="12"/>
        <v>F</v>
      </c>
      <c r="F75" s="9" t="str">
        <f t="shared" si="13"/>
        <v>F</v>
      </c>
      <c r="G75" s="85" t="str">
        <f t="shared" si="14"/>
        <v>F</v>
      </c>
      <c r="H75" s="9" t="str">
        <f t="shared" si="15"/>
        <v>F</v>
      </c>
      <c r="I75" s="87">
        <v>58</v>
      </c>
      <c r="J75"/>
      <c r="V75" s="17">
        <v>79</v>
      </c>
      <c r="W75" s="17">
        <f>COUNTIF($I$5:$I$160,"=79")</f>
        <v>0</v>
      </c>
    </row>
    <row r="76" spans="1:32" ht="21">
      <c r="A76" s="8">
        <v>4903080</v>
      </c>
      <c r="B76" s="8" t="s">
        <v>222</v>
      </c>
      <c r="C76" s="8">
        <v>29</v>
      </c>
      <c r="D76"/>
      <c r="E76" s="9" t="str">
        <f t="shared" si="12"/>
        <v>F</v>
      </c>
      <c r="F76" s="9" t="str">
        <f t="shared" si="13"/>
        <v>F</v>
      </c>
      <c r="G76" s="85" t="str">
        <f t="shared" si="14"/>
        <v>F</v>
      </c>
      <c r="H76" s="9" t="str">
        <f t="shared" si="15"/>
        <v>F</v>
      </c>
      <c r="I76" s="87">
        <v>58</v>
      </c>
      <c r="J76"/>
      <c r="V76" s="17">
        <v>80</v>
      </c>
      <c r="W76" s="17">
        <f>COUNTIF($I$5:$I$160,"=80")</f>
        <v>0</v>
      </c>
      <c r="AF76" s="81"/>
    </row>
    <row r="77" spans="1:33" ht="21">
      <c r="A77" s="8">
        <v>4903083</v>
      </c>
      <c r="B77" s="8" t="s">
        <v>223</v>
      </c>
      <c r="C77" s="8">
        <v>29</v>
      </c>
      <c r="D77"/>
      <c r="E77" s="9" t="str">
        <f t="shared" si="12"/>
        <v>F</v>
      </c>
      <c r="F77" s="9" t="str">
        <f t="shared" si="13"/>
        <v>F</v>
      </c>
      <c r="G77" s="85" t="str">
        <f t="shared" si="14"/>
        <v>F</v>
      </c>
      <c r="H77" s="9" t="str">
        <f t="shared" si="15"/>
        <v>F</v>
      </c>
      <c r="I77" s="88">
        <v>58</v>
      </c>
      <c r="J77"/>
      <c r="V77" s="17">
        <v>81</v>
      </c>
      <c r="W77" s="17">
        <f>COUNTIF($I$5:$I$160,"=81")</f>
        <v>0</v>
      </c>
      <c r="AG77" s="81"/>
    </row>
    <row r="78" spans="1:23" ht="21">
      <c r="A78" s="8">
        <v>4903084</v>
      </c>
      <c r="B78" s="8" t="s">
        <v>224</v>
      </c>
      <c r="C78" s="8"/>
      <c r="D78"/>
      <c r="E78" s="9" t="e">
        <f t="shared" si="12"/>
        <v>#N/A</v>
      </c>
      <c r="F78" s="9" t="e">
        <f t="shared" si="13"/>
        <v>#N/A</v>
      </c>
      <c r="G78" s="85" t="e">
        <f t="shared" si="14"/>
        <v>#N/A</v>
      </c>
      <c r="H78" s="9" t="e">
        <f t="shared" si="15"/>
        <v>#N/A</v>
      </c>
      <c r="I78" s="87">
        <v>58</v>
      </c>
      <c r="J78"/>
      <c r="V78" s="17">
        <v>82</v>
      </c>
      <c r="W78" s="17">
        <f>COUNTIF($I$5:$I$160,"=82")</f>
        <v>0</v>
      </c>
    </row>
    <row r="79" spans="1:23" ht="21">
      <c r="A79" s="8">
        <v>4903085</v>
      </c>
      <c r="B79" s="8" t="s">
        <v>225</v>
      </c>
      <c r="C79" s="8">
        <v>29</v>
      </c>
      <c r="D79"/>
      <c r="E79" s="9" t="str">
        <f t="shared" si="12"/>
        <v>F</v>
      </c>
      <c r="F79" s="9" t="str">
        <f t="shared" si="13"/>
        <v>F</v>
      </c>
      <c r="G79" s="85" t="str">
        <f t="shared" si="14"/>
        <v>F</v>
      </c>
      <c r="H79" s="9" t="str">
        <f t="shared" si="15"/>
        <v>F</v>
      </c>
      <c r="I79" s="87">
        <v>58</v>
      </c>
      <c r="J79"/>
      <c r="V79" s="17">
        <v>83</v>
      </c>
      <c r="W79" s="17">
        <f>COUNTIF($I$5:$I$160,"=83")</f>
        <v>0</v>
      </c>
    </row>
    <row r="80" spans="1:23" ht="21">
      <c r="A80" s="8">
        <v>4903086</v>
      </c>
      <c r="B80" s="8" t="s">
        <v>226</v>
      </c>
      <c r="C80" s="8">
        <v>29</v>
      </c>
      <c r="D80"/>
      <c r="E80" s="9" t="str">
        <f t="shared" si="12"/>
        <v>F</v>
      </c>
      <c r="F80" s="9" t="str">
        <f t="shared" si="13"/>
        <v>F</v>
      </c>
      <c r="G80" s="85" t="str">
        <f t="shared" si="14"/>
        <v>F</v>
      </c>
      <c r="H80" s="9" t="str">
        <f t="shared" si="15"/>
        <v>F</v>
      </c>
      <c r="I80" s="87">
        <v>58</v>
      </c>
      <c r="J80"/>
      <c r="V80" s="17">
        <v>84</v>
      </c>
      <c r="W80" s="17">
        <f>COUNTIF($I$5:$I$160,"=84")</f>
        <v>0</v>
      </c>
    </row>
    <row r="81" spans="1:23" ht="21">
      <c r="A81" s="8">
        <v>4903088</v>
      </c>
      <c r="B81" s="8" t="s">
        <v>227</v>
      </c>
      <c r="C81" s="8">
        <v>29</v>
      </c>
      <c r="D81"/>
      <c r="E81" s="9" t="str">
        <f t="shared" si="12"/>
        <v>F</v>
      </c>
      <c r="F81" s="9" t="str">
        <f t="shared" si="13"/>
        <v>F</v>
      </c>
      <c r="G81" s="85" t="str">
        <f t="shared" si="14"/>
        <v>F</v>
      </c>
      <c r="H81" s="9" t="str">
        <f t="shared" si="15"/>
        <v>F</v>
      </c>
      <c r="I81" s="87">
        <v>58</v>
      </c>
      <c r="J81"/>
      <c r="V81" s="17">
        <v>85</v>
      </c>
      <c r="W81" s="17">
        <f>COUNTIF($I$5:$I$160,"=85")</f>
        <v>0</v>
      </c>
    </row>
    <row r="82" spans="1:23" ht="21">
      <c r="A82" s="8">
        <v>4903089</v>
      </c>
      <c r="B82" s="8" t="s">
        <v>228</v>
      </c>
      <c r="C82" s="8">
        <v>29</v>
      </c>
      <c r="D82"/>
      <c r="E82" s="9" t="str">
        <f t="shared" si="12"/>
        <v>F</v>
      </c>
      <c r="F82" s="9" t="str">
        <f t="shared" si="13"/>
        <v>F</v>
      </c>
      <c r="G82" s="85" t="str">
        <f t="shared" si="14"/>
        <v>F</v>
      </c>
      <c r="H82" s="9" t="str">
        <f t="shared" si="15"/>
        <v>F</v>
      </c>
      <c r="I82">
        <v>58</v>
      </c>
      <c r="J82"/>
      <c r="V82" s="17">
        <v>86</v>
      </c>
      <c r="W82" s="17">
        <f>COUNTIF($I$5:$I$160,"=86")</f>
        <v>0</v>
      </c>
    </row>
    <row r="83" spans="1:30" ht="21">
      <c r="A83" s="8">
        <v>4903090</v>
      </c>
      <c r="B83" s="8" t="s">
        <v>229</v>
      </c>
      <c r="C83" s="8">
        <v>29</v>
      </c>
      <c r="D83"/>
      <c r="E83" s="9" t="str">
        <f t="shared" si="12"/>
        <v>F</v>
      </c>
      <c r="F83" s="9" t="str">
        <f t="shared" si="13"/>
        <v>F</v>
      </c>
      <c r="G83" s="85" t="str">
        <f t="shared" si="14"/>
        <v>F</v>
      </c>
      <c r="H83" s="9" t="str">
        <f t="shared" si="15"/>
        <v>F</v>
      </c>
      <c r="I83" s="87">
        <v>58</v>
      </c>
      <c r="J83"/>
      <c r="V83" s="17">
        <v>87</v>
      </c>
      <c r="W83" s="17">
        <f>COUNTIF($I$5:$I$160,"=87")</f>
        <v>0</v>
      </c>
      <c r="AD83" s="1"/>
    </row>
    <row r="84" spans="1:32" ht="21">
      <c r="A84" s="8">
        <v>4903092</v>
      </c>
      <c r="B84" s="8" t="s">
        <v>230</v>
      </c>
      <c r="C84" s="8">
        <v>29</v>
      </c>
      <c r="D84"/>
      <c r="E84" s="9" t="str">
        <f t="shared" si="12"/>
        <v>F</v>
      </c>
      <c r="F84" s="9" t="str">
        <f t="shared" si="13"/>
        <v>F</v>
      </c>
      <c r="G84" s="85" t="str">
        <f t="shared" si="14"/>
        <v>F</v>
      </c>
      <c r="H84" s="9" t="str">
        <f t="shared" si="15"/>
        <v>F</v>
      </c>
      <c r="I84" s="87">
        <v>58</v>
      </c>
      <c r="J84"/>
      <c r="V84" s="17">
        <v>88</v>
      </c>
      <c r="W84" s="17">
        <f>COUNTIF($I$5:$I$160,"=88")</f>
        <v>0</v>
      </c>
      <c r="AF84" s="81"/>
    </row>
    <row r="85" spans="1:31" ht="21">
      <c r="A85" s="8">
        <v>4903093</v>
      </c>
      <c r="B85" s="8" t="s">
        <v>231</v>
      </c>
      <c r="C85" s="8">
        <v>29</v>
      </c>
      <c r="D85"/>
      <c r="E85" s="9" t="str">
        <f t="shared" si="12"/>
        <v>F</v>
      </c>
      <c r="F85" s="9" t="str">
        <f t="shared" si="13"/>
        <v>F</v>
      </c>
      <c r="G85" s="85" t="str">
        <f t="shared" si="14"/>
        <v>F</v>
      </c>
      <c r="H85" s="9" t="str">
        <f t="shared" si="15"/>
        <v>F</v>
      </c>
      <c r="I85" s="87">
        <v>58</v>
      </c>
      <c r="J85"/>
      <c r="V85" s="17">
        <v>89</v>
      </c>
      <c r="W85" s="17">
        <f>COUNTIF($I$5:$I$160,"=89")</f>
        <v>0</v>
      </c>
      <c r="AA85" s="1"/>
      <c r="AE85" s="1"/>
    </row>
    <row r="86" spans="1:23" ht="21">
      <c r="A86" s="8">
        <v>4903094</v>
      </c>
      <c r="B86" s="8" t="s">
        <v>232</v>
      </c>
      <c r="C86" s="8">
        <v>29</v>
      </c>
      <c r="D86"/>
      <c r="E86" s="9" t="str">
        <f t="shared" si="12"/>
        <v>F</v>
      </c>
      <c r="F86" s="9" t="str">
        <f t="shared" si="13"/>
        <v>F</v>
      </c>
      <c r="G86" s="85" t="str">
        <f t="shared" si="14"/>
        <v>F</v>
      </c>
      <c r="H86" s="9" t="str">
        <f t="shared" si="15"/>
        <v>F</v>
      </c>
      <c r="I86">
        <v>58</v>
      </c>
      <c r="J86"/>
      <c r="V86" s="17">
        <v>90</v>
      </c>
      <c r="W86" s="17">
        <f>COUNTIF($I$5:$I$160,"=90")</f>
        <v>0</v>
      </c>
    </row>
    <row r="87" spans="1:33" ht="21">
      <c r="A87" s="8">
        <v>4903095</v>
      </c>
      <c r="B87" s="8" t="s">
        <v>233</v>
      </c>
      <c r="C87" s="8">
        <v>29</v>
      </c>
      <c r="D87"/>
      <c r="E87" s="9" t="str">
        <f t="shared" si="12"/>
        <v>F</v>
      </c>
      <c r="F87" s="9" t="str">
        <f t="shared" si="13"/>
        <v>F</v>
      </c>
      <c r="G87" s="85" t="str">
        <f t="shared" si="14"/>
        <v>F</v>
      </c>
      <c r="H87" s="9" t="str">
        <f t="shared" si="15"/>
        <v>F</v>
      </c>
      <c r="I87" s="88">
        <v>58</v>
      </c>
      <c r="J87"/>
      <c r="V87" s="17">
        <v>91</v>
      </c>
      <c r="W87" s="17">
        <f>COUNTIF($I$5:$I$160,"=91")</f>
        <v>0</v>
      </c>
      <c r="AG87" s="81"/>
    </row>
    <row r="88" spans="1:30" ht="21">
      <c r="A88" s="8">
        <v>4903096</v>
      </c>
      <c r="B88" s="8" t="s">
        <v>234</v>
      </c>
      <c r="C88" s="8">
        <v>29</v>
      </c>
      <c r="D88"/>
      <c r="E88" s="9" t="str">
        <f t="shared" si="12"/>
        <v>F</v>
      </c>
      <c r="F88" s="9" t="str">
        <f t="shared" si="13"/>
        <v>F</v>
      </c>
      <c r="G88" s="85" t="str">
        <f t="shared" si="14"/>
        <v>F</v>
      </c>
      <c r="H88" s="9" t="str">
        <f t="shared" si="15"/>
        <v>F</v>
      </c>
      <c r="I88" s="87">
        <v>58</v>
      </c>
      <c r="J88"/>
      <c r="V88" s="17">
        <v>92</v>
      </c>
      <c r="W88" s="17">
        <f>COUNTIF($I$5:$I$160,"=92")</f>
        <v>0</v>
      </c>
      <c r="AD88" s="1"/>
    </row>
    <row r="89" spans="1:26" ht="21">
      <c r="A89" s="8">
        <v>4903097</v>
      </c>
      <c r="B89" s="8" t="s">
        <v>235</v>
      </c>
      <c r="C89" s="8">
        <v>29</v>
      </c>
      <c r="D89"/>
      <c r="E89" s="9" t="str">
        <f t="shared" si="12"/>
        <v>F</v>
      </c>
      <c r="F89" s="9" t="str">
        <f t="shared" si="13"/>
        <v>F</v>
      </c>
      <c r="G89" s="85" t="str">
        <f t="shared" si="14"/>
        <v>F</v>
      </c>
      <c r="H89" s="9" t="str">
        <f t="shared" si="15"/>
        <v>F</v>
      </c>
      <c r="I89" s="87">
        <v>58</v>
      </c>
      <c r="J89"/>
      <c r="V89" s="17">
        <v>93</v>
      </c>
      <c r="W89" s="17">
        <f>COUNTIF($I$5:$I$160,"=93")</f>
        <v>0</v>
      </c>
      <c r="Z89" s="1"/>
    </row>
    <row r="90" spans="1:23" ht="21">
      <c r="A90" s="8">
        <v>4903098</v>
      </c>
      <c r="B90" s="8" t="s">
        <v>236</v>
      </c>
      <c r="C90" s="8">
        <v>29</v>
      </c>
      <c r="D90"/>
      <c r="E90" s="9" t="str">
        <f t="shared" si="12"/>
        <v>F</v>
      </c>
      <c r="F90" s="9" t="str">
        <f t="shared" si="13"/>
        <v>F</v>
      </c>
      <c r="G90" s="85" t="str">
        <f t="shared" si="14"/>
        <v>F</v>
      </c>
      <c r="H90" s="9" t="str">
        <f t="shared" si="15"/>
        <v>F</v>
      </c>
      <c r="I90" s="88">
        <v>58</v>
      </c>
      <c r="J90"/>
      <c r="V90" s="17">
        <v>94</v>
      </c>
      <c r="W90" s="17">
        <f>COUNTIF($I$5:$I$160,"=94")</f>
        <v>0</v>
      </c>
    </row>
    <row r="91" spans="1:30" ht="21">
      <c r="A91" s="8">
        <v>4903099</v>
      </c>
      <c r="B91" s="8" t="s">
        <v>237</v>
      </c>
      <c r="C91" s="8">
        <v>29</v>
      </c>
      <c r="D91"/>
      <c r="E91" s="9" t="str">
        <f t="shared" si="12"/>
        <v>F</v>
      </c>
      <c r="F91" s="9" t="str">
        <f t="shared" si="13"/>
        <v>F</v>
      </c>
      <c r="G91" s="85" t="str">
        <f t="shared" si="14"/>
        <v>F</v>
      </c>
      <c r="H91" s="9" t="str">
        <f t="shared" si="15"/>
        <v>F</v>
      </c>
      <c r="I91" s="87">
        <v>58</v>
      </c>
      <c r="J91"/>
      <c r="V91" s="17">
        <v>95</v>
      </c>
      <c r="W91" s="17">
        <f>COUNTIF($I$5:$I$160,"=95")</f>
        <v>0</v>
      </c>
      <c r="AD91" s="1"/>
    </row>
    <row r="92" spans="1:23" ht="21">
      <c r="A92" s="8">
        <v>4903101</v>
      </c>
      <c r="B92" s="8" t="s">
        <v>238</v>
      </c>
      <c r="C92" s="8">
        <v>29</v>
      </c>
      <c r="D92"/>
      <c r="E92" s="9" t="str">
        <f t="shared" si="12"/>
        <v>F</v>
      </c>
      <c r="F92" s="9" t="str">
        <f t="shared" si="13"/>
        <v>F</v>
      </c>
      <c r="G92" s="85" t="str">
        <f t="shared" si="14"/>
        <v>F</v>
      </c>
      <c r="H92" s="9" t="str">
        <f t="shared" si="15"/>
        <v>F</v>
      </c>
      <c r="I92" s="87">
        <v>58</v>
      </c>
      <c r="J92"/>
      <c r="V92" s="17">
        <v>96</v>
      </c>
      <c r="W92" s="17">
        <f>COUNTIF($I$5:$I$160,"=96")</f>
        <v>0</v>
      </c>
    </row>
    <row r="93" spans="1:33" ht="21">
      <c r="A93" s="8">
        <v>4903103</v>
      </c>
      <c r="B93" s="8" t="s">
        <v>239</v>
      </c>
      <c r="C93" s="8">
        <v>29</v>
      </c>
      <c r="D93"/>
      <c r="E93" s="9" t="str">
        <f t="shared" si="12"/>
        <v>F</v>
      </c>
      <c r="F93" s="9" t="str">
        <f t="shared" si="13"/>
        <v>F</v>
      </c>
      <c r="G93" s="85" t="str">
        <f t="shared" si="14"/>
        <v>F</v>
      </c>
      <c r="H93" s="9" t="str">
        <f t="shared" si="15"/>
        <v>F</v>
      </c>
      <c r="I93" s="87">
        <v>58</v>
      </c>
      <c r="J93"/>
      <c r="V93" s="17">
        <v>97</v>
      </c>
      <c r="W93" s="17">
        <f>COUNTIF($I$5:$I$160,"=97")</f>
        <v>0</v>
      </c>
      <c r="AG93" s="81"/>
    </row>
    <row r="94" spans="1:32" ht="21">
      <c r="A94" s="8">
        <v>4903104</v>
      </c>
      <c r="B94" s="8" t="s">
        <v>240</v>
      </c>
      <c r="C94" s="8">
        <v>29</v>
      </c>
      <c r="D94"/>
      <c r="E94" s="9" t="str">
        <f t="shared" si="12"/>
        <v>F</v>
      </c>
      <c r="F94" s="9" t="str">
        <f t="shared" si="13"/>
        <v>F</v>
      </c>
      <c r="G94" s="85" t="str">
        <f t="shared" si="14"/>
        <v>F</v>
      </c>
      <c r="H94" s="9" t="str">
        <f t="shared" si="15"/>
        <v>F</v>
      </c>
      <c r="I94" s="87">
        <v>58</v>
      </c>
      <c r="J94"/>
      <c r="V94" s="17">
        <v>98</v>
      </c>
      <c r="W94" s="17">
        <f>COUNTIF($I$5:$I$160,"=98")</f>
        <v>0</v>
      </c>
      <c r="AF94" s="81"/>
    </row>
    <row r="95" spans="1:23" ht="21">
      <c r="A95" s="8">
        <v>4903105</v>
      </c>
      <c r="B95" s="8" t="s">
        <v>240</v>
      </c>
      <c r="C95" s="8">
        <v>58</v>
      </c>
      <c r="D95"/>
      <c r="E95" s="9" t="str">
        <f t="shared" si="12"/>
        <v>B</v>
      </c>
      <c r="F95" s="9" t="str">
        <f t="shared" si="13"/>
        <v>C+</v>
      </c>
      <c r="G95" s="85" t="str">
        <f t="shared" si="14"/>
        <v>C+</v>
      </c>
      <c r="H95" s="9" t="str">
        <f t="shared" si="15"/>
        <v>C</v>
      </c>
      <c r="I95" s="88">
        <v>59</v>
      </c>
      <c r="J95"/>
      <c r="V95" s="17">
        <v>99</v>
      </c>
      <c r="W95" s="17">
        <f>COUNTIF($I$5:$I$160,"=99")</f>
        <v>0</v>
      </c>
    </row>
    <row r="96" spans="1:23" ht="21">
      <c r="A96" s="8">
        <v>4903106</v>
      </c>
      <c r="B96" s="8" t="s">
        <v>241</v>
      </c>
      <c r="C96" s="8">
        <v>58</v>
      </c>
      <c r="D96"/>
      <c r="E96" s="9" t="str">
        <f t="shared" si="12"/>
        <v>B</v>
      </c>
      <c r="F96" s="9" t="str">
        <f t="shared" si="13"/>
        <v>C+</v>
      </c>
      <c r="G96" s="85" t="str">
        <f t="shared" si="14"/>
        <v>C+</v>
      </c>
      <c r="H96" s="9" t="str">
        <f t="shared" si="15"/>
        <v>C</v>
      </c>
      <c r="I96" s="88">
        <v>59</v>
      </c>
      <c r="J96"/>
      <c r="V96" s="17">
        <v>100</v>
      </c>
      <c r="W96" s="17">
        <f>COUNTIF($I$5:$I$160,"=100")</f>
        <v>0</v>
      </c>
    </row>
    <row r="97" spans="1:10" ht="21">
      <c r="A97" s="8">
        <v>4903107</v>
      </c>
      <c r="B97" s="8" t="s">
        <v>242</v>
      </c>
      <c r="C97" s="8">
        <v>58</v>
      </c>
      <c r="D97"/>
      <c r="E97" s="9" t="str">
        <f t="shared" si="12"/>
        <v>B</v>
      </c>
      <c r="F97" s="9" t="str">
        <f t="shared" si="13"/>
        <v>C+</v>
      </c>
      <c r="G97" s="85" t="str">
        <f t="shared" si="14"/>
        <v>C+</v>
      </c>
      <c r="H97" s="9" t="str">
        <f t="shared" si="15"/>
        <v>C</v>
      </c>
      <c r="I97" s="88">
        <v>59</v>
      </c>
      <c r="J97"/>
    </row>
    <row r="98" spans="1:10" ht="21">
      <c r="A98" s="8">
        <v>4903108</v>
      </c>
      <c r="B98" s="8" t="s">
        <v>243</v>
      </c>
      <c r="C98" s="8">
        <v>58</v>
      </c>
      <c r="D98"/>
      <c r="E98" s="9" t="str">
        <f t="shared" si="12"/>
        <v>B</v>
      </c>
      <c r="F98" s="9" t="str">
        <f t="shared" si="13"/>
        <v>C+</v>
      </c>
      <c r="G98" s="85" t="str">
        <f t="shared" si="14"/>
        <v>C+</v>
      </c>
      <c r="H98" s="9" t="str">
        <f t="shared" si="15"/>
        <v>C</v>
      </c>
      <c r="I98" s="88">
        <v>59</v>
      </c>
      <c r="J98"/>
    </row>
    <row r="99" spans="1:10" ht="21">
      <c r="A99" s="8">
        <v>4903109</v>
      </c>
      <c r="B99" s="8" t="s">
        <v>244</v>
      </c>
      <c r="C99" s="8">
        <v>58</v>
      </c>
      <c r="D99"/>
      <c r="E99" s="9" t="str">
        <f t="shared" si="12"/>
        <v>B</v>
      </c>
      <c r="F99" s="9" t="str">
        <f t="shared" si="13"/>
        <v>C+</v>
      </c>
      <c r="G99" s="85" t="str">
        <f t="shared" si="14"/>
        <v>C+</v>
      </c>
      <c r="H99" s="9" t="str">
        <f t="shared" si="15"/>
        <v>C</v>
      </c>
      <c r="I99" s="87">
        <v>59</v>
      </c>
      <c r="J99"/>
    </row>
    <row r="100" spans="1:30" ht="21">
      <c r="A100" s="8">
        <v>4903110</v>
      </c>
      <c r="B100" s="8" t="s">
        <v>245</v>
      </c>
      <c r="C100" s="8">
        <v>58</v>
      </c>
      <c r="D100"/>
      <c r="E100" s="9" t="str">
        <f t="shared" si="12"/>
        <v>B</v>
      </c>
      <c r="F100" s="9" t="str">
        <f t="shared" si="13"/>
        <v>C+</v>
      </c>
      <c r="G100" s="85" t="str">
        <f t="shared" si="14"/>
        <v>C+</v>
      </c>
      <c r="H100" s="9" t="str">
        <f t="shared" si="15"/>
        <v>C</v>
      </c>
      <c r="I100" s="87">
        <v>60</v>
      </c>
      <c r="J100"/>
      <c r="AD100" s="1"/>
    </row>
    <row r="101" spans="1:10" ht="21">
      <c r="A101" s="8">
        <v>4903111</v>
      </c>
      <c r="B101" s="8" t="s">
        <v>246</v>
      </c>
      <c r="C101" s="8">
        <v>58</v>
      </c>
      <c r="D101"/>
      <c r="E101" s="9" t="str">
        <f t="shared" si="12"/>
        <v>B</v>
      </c>
      <c r="F101" s="9" t="str">
        <f t="shared" si="13"/>
        <v>C+</v>
      </c>
      <c r="G101" s="85" t="str">
        <f t="shared" si="14"/>
        <v>C+</v>
      </c>
      <c r="H101" s="9" t="str">
        <f t="shared" si="15"/>
        <v>C</v>
      </c>
      <c r="I101" s="87">
        <v>60</v>
      </c>
      <c r="J101"/>
    </row>
    <row r="102" spans="1:31" ht="21">
      <c r="A102" s="8">
        <v>4903112</v>
      </c>
      <c r="B102" s="8" t="s">
        <v>247</v>
      </c>
      <c r="C102" s="8">
        <v>58</v>
      </c>
      <c r="D102"/>
      <c r="E102" s="9" t="str">
        <f t="shared" si="12"/>
        <v>B</v>
      </c>
      <c r="F102" s="9" t="str">
        <f t="shared" si="13"/>
        <v>C+</v>
      </c>
      <c r="G102" s="85" t="str">
        <f t="shared" si="14"/>
        <v>C+</v>
      </c>
      <c r="H102" s="9" t="str">
        <f t="shared" si="15"/>
        <v>C</v>
      </c>
      <c r="I102" s="88">
        <v>60</v>
      </c>
      <c r="J102"/>
      <c r="AE102" s="1"/>
    </row>
    <row r="103" spans="1:10" ht="21">
      <c r="A103" s="8">
        <v>4903113</v>
      </c>
      <c r="B103" s="8" t="s">
        <v>248</v>
      </c>
      <c r="C103" s="8">
        <v>58</v>
      </c>
      <c r="D103"/>
      <c r="E103" s="9" t="str">
        <f t="shared" si="12"/>
        <v>B</v>
      </c>
      <c r="F103" s="9" t="str">
        <f t="shared" si="13"/>
        <v>C+</v>
      </c>
      <c r="G103" s="85" t="str">
        <f t="shared" si="14"/>
        <v>C+</v>
      </c>
      <c r="H103" s="9" t="str">
        <f t="shared" si="15"/>
        <v>C</v>
      </c>
      <c r="I103" s="88">
        <v>60</v>
      </c>
      <c r="J103"/>
    </row>
    <row r="104" spans="1:10" ht="21">
      <c r="A104" s="8">
        <v>4903115</v>
      </c>
      <c r="B104" s="8" t="s">
        <v>249</v>
      </c>
      <c r="C104" s="8">
        <v>58</v>
      </c>
      <c r="D104"/>
      <c r="E104" s="9" t="str">
        <f t="shared" si="12"/>
        <v>B</v>
      </c>
      <c r="F104" s="9" t="str">
        <f t="shared" si="13"/>
        <v>C+</v>
      </c>
      <c r="G104" s="85" t="str">
        <f t="shared" si="14"/>
        <v>C+</v>
      </c>
      <c r="H104" s="9" t="str">
        <f t="shared" si="15"/>
        <v>C</v>
      </c>
      <c r="I104" s="87">
        <v>60</v>
      </c>
      <c r="J104"/>
    </row>
    <row r="105" spans="1:10" ht="21">
      <c r="A105" s="8">
        <v>4903116</v>
      </c>
      <c r="B105" s="8" t="s">
        <v>250</v>
      </c>
      <c r="C105" s="8">
        <v>57</v>
      </c>
      <c r="D105"/>
      <c r="E105" s="9" t="str">
        <f t="shared" si="12"/>
        <v>B</v>
      </c>
      <c r="F105" s="9" t="str">
        <f t="shared" si="13"/>
        <v>C+</v>
      </c>
      <c r="G105" s="85" t="str">
        <f t="shared" si="14"/>
        <v>C+</v>
      </c>
      <c r="H105" s="9" t="str">
        <f t="shared" si="15"/>
        <v>C</v>
      </c>
      <c r="I105" s="87">
        <v>60</v>
      </c>
      <c r="J105"/>
    </row>
    <row r="106" spans="1:10" ht="21">
      <c r="A106" s="8">
        <v>4903117</v>
      </c>
      <c r="B106" s="8" t="s">
        <v>251</v>
      </c>
      <c r="C106" s="8">
        <v>57</v>
      </c>
      <c r="D106"/>
      <c r="E106" s="9" t="str">
        <f t="shared" si="12"/>
        <v>B</v>
      </c>
      <c r="F106" s="9" t="str">
        <f t="shared" si="13"/>
        <v>C+</v>
      </c>
      <c r="G106" s="85" t="str">
        <f t="shared" si="14"/>
        <v>C+</v>
      </c>
      <c r="H106" s="9" t="str">
        <f t="shared" si="15"/>
        <v>C</v>
      </c>
      <c r="I106" s="87">
        <v>60</v>
      </c>
      <c r="J106"/>
    </row>
    <row r="107" spans="1:10" ht="21">
      <c r="A107" s="8">
        <v>4903119</v>
      </c>
      <c r="B107" s="8" t="s">
        <v>252</v>
      </c>
      <c r="C107" s="8">
        <v>57</v>
      </c>
      <c r="D107"/>
      <c r="E107" s="9" t="str">
        <f t="shared" si="12"/>
        <v>B</v>
      </c>
      <c r="F107" s="9" t="str">
        <f t="shared" si="13"/>
        <v>C+</v>
      </c>
      <c r="G107" s="85" t="str">
        <f t="shared" si="14"/>
        <v>C+</v>
      </c>
      <c r="H107" s="9" t="str">
        <f t="shared" si="15"/>
        <v>C</v>
      </c>
      <c r="I107">
        <v>60</v>
      </c>
      <c r="J107"/>
    </row>
    <row r="108" spans="1:10" ht="21">
      <c r="A108" s="8">
        <v>4903120</v>
      </c>
      <c r="B108" s="8" t="s">
        <v>253</v>
      </c>
      <c r="C108" s="8">
        <v>57</v>
      </c>
      <c r="D108"/>
      <c r="E108" s="9" t="str">
        <f t="shared" si="12"/>
        <v>B</v>
      </c>
      <c r="F108" s="9" t="str">
        <f t="shared" si="13"/>
        <v>C+</v>
      </c>
      <c r="G108" s="85" t="str">
        <f t="shared" si="14"/>
        <v>C+</v>
      </c>
      <c r="H108" s="9" t="str">
        <f t="shared" si="15"/>
        <v>C</v>
      </c>
      <c r="I108" s="87">
        <v>60</v>
      </c>
      <c r="J108"/>
    </row>
    <row r="109" spans="1:10" ht="21">
      <c r="A109" s="8">
        <v>4903122</v>
      </c>
      <c r="B109" s="8" t="s">
        <v>254</v>
      </c>
      <c r="C109" s="8">
        <v>57</v>
      </c>
      <c r="E109" s="9" t="str">
        <f t="shared" si="12"/>
        <v>B</v>
      </c>
      <c r="F109" s="9" t="str">
        <f t="shared" si="13"/>
        <v>C+</v>
      </c>
      <c r="G109" s="85" t="str">
        <f t="shared" si="14"/>
        <v>C+</v>
      </c>
      <c r="H109" s="9" t="str">
        <f t="shared" si="15"/>
        <v>C</v>
      </c>
      <c r="I109" s="87">
        <v>60</v>
      </c>
      <c r="J109" s="18"/>
    </row>
    <row r="110" spans="1:10" ht="21">
      <c r="A110" s="8">
        <v>4903123</v>
      </c>
      <c r="B110" s="8" t="s">
        <v>255</v>
      </c>
      <c r="C110" s="8">
        <v>57</v>
      </c>
      <c r="E110" s="9" t="str">
        <f t="shared" si="12"/>
        <v>B</v>
      </c>
      <c r="F110" s="9" t="str">
        <f t="shared" si="13"/>
        <v>C+</v>
      </c>
      <c r="G110" s="85" t="str">
        <f t="shared" si="14"/>
        <v>C+</v>
      </c>
      <c r="H110" s="9" t="str">
        <f t="shared" si="15"/>
        <v>C</v>
      </c>
      <c r="I110">
        <v>60</v>
      </c>
      <c r="J110" s="18"/>
    </row>
    <row r="111" spans="1:10" ht="21">
      <c r="A111" s="8">
        <v>4903125</v>
      </c>
      <c r="B111" s="8" t="s">
        <v>256</v>
      </c>
      <c r="C111" s="8">
        <v>57</v>
      </c>
      <c r="E111" s="9" t="str">
        <f t="shared" si="12"/>
        <v>B</v>
      </c>
      <c r="F111" s="9" t="str">
        <f t="shared" si="13"/>
        <v>C+</v>
      </c>
      <c r="G111" s="85" t="str">
        <f t="shared" si="14"/>
        <v>C+</v>
      </c>
      <c r="H111" s="9" t="str">
        <f t="shared" si="15"/>
        <v>C</v>
      </c>
      <c r="I111" s="87">
        <v>60</v>
      </c>
      <c r="J111" s="18"/>
    </row>
    <row r="112" spans="1:10" ht="21">
      <c r="A112" s="8">
        <v>4903126</v>
      </c>
      <c r="B112" s="8" t="s">
        <v>257</v>
      </c>
      <c r="C112" s="8">
        <v>57</v>
      </c>
      <c r="E112" s="9" t="str">
        <f t="shared" si="12"/>
        <v>B</v>
      </c>
      <c r="F112" s="9" t="str">
        <f t="shared" si="13"/>
        <v>C+</v>
      </c>
      <c r="G112" s="85" t="str">
        <f t="shared" si="14"/>
        <v>C+</v>
      </c>
      <c r="H112" s="9" t="str">
        <f t="shared" si="15"/>
        <v>C</v>
      </c>
      <c r="I112" s="87">
        <v>60</v>
      </c>
      <c r="J112" s="18"/>
    </row>
    <row r="113" spans="1:10" ht="21">
      <c r="A113" s="8">
        <v>4903127</v>
      </c>
      <c r="B113" s="8" t="s">
        <v>258</v>
      </c>
      <c r="C113" s="8">
        <v>57</v>
      </c>
      <c r="E113" s="9" t="str">
        <f t="shared" si="12"/>
        <v>B</v>
      </c>
      <c r="F113" s="9" t="str">
        <f t="shared" si="13"/>
        <v>C+</v>
      </c>
      <c r="G113" s="85" t="str">
        <f t="shared" si="14"/>
        <v>C+</v>
      </c>
      <c r="H113" s="9" t="str">
        <f t="shared" si="15"/>
        <v>C</v>
      </c>
      <c r="I113" s="87">
        <v>60</v>
      </c>
      <c r="J113" s="18"/>
    </row>
    <row r="114" spans="1:10" ht="21">
      <c r="A114" s="8">
        <v>4903128</v>
      </c>
      <c r="B114" s="8" t="s">
        <v>259</v>
      </c>
      <c r="C114" s="8">
        <v>57</v>
      </c>
      <c r="E114" s="9" t="str">
        <f t="shared" si="12"/>
        <v>B</v>
      </c>
      <c r="F114" s="9" t="str">
        <f t="shared" si="13"/>
        <v>C+</v>
      </c>
      <c r="G114" s="85" t="str">
        <f t="shared" si="14"/>
        <v>C+</v>
      </c>
      <c r="H114" s="9" t="str">
        <f t="shared" si="15"/>
        <v>C</v>
      </c>
      <c r="I114" s="87">
        <v>60</v>
      </c>
      <c r="J114" s="18"/>
    </row>
    <row r="115" spans="1:10" ht="21">
      <c r="A115" s="8">
        <v>4903129</v>
      </c>
      <c r="B115" s="8" t="s">
        <v>260</v>
      </c>
      <c r="C115" s="8">
        <v>57</v>
      </c>
      <c r="E115" s="9" t="str">
        <f t="shared" si="12"/>
        <v>B</v>
      </c>
      <c r="F115" s="9" t="str">
        <f t="shared" si="13"/>
        <v>C+</v>
      </c>
      <c r="G115" s="85" t="str">
        <f t="shared" si="14"/>
        <v>C+</v>
      </c>
      <c r="H115" s="9" t="str">
        <f t="shared" si="15"/>
        <v>C</v>
      </c>
      <c r="I115" s="88">
        <v>60</v>
      </c>
      <c r="J115" s="18"/>
    </row>
    <row r="116" spans="1:10" ht="21">
      <c r="A116" s="8">
        <v>4903130</v>
      </c>
      <c r="B116" s="8" t="s">
        <v>261</v>
      </c>
      <c r="C116" s="8">
        <v>57</v>
      </c>
      <c r="E116" s="9" t="str">
        <f t="shared" si="12"/>
        <v>B</v>
      </c>
      <c r="F116" s="9" t="str">
        <f t="shared" si="13"/>
        <v>C+</v>
      </c>
      <c r="G116" s="85" t="str">
        <f t="shared" si="14"/>
        <v>C+</v>
      </c>
      <c r="H116" s="9" t="str">
        <f t="shared" si="15"/>
        <v>C</v>
      </c>
      <c r="I116" s="87">
        <v>60</v>
      </c>
      <c r="J116" s="18"/>
    </row>
    <row r="117" spans="1:10" ht="21">
      <c r="A117" s="8">
        <v>4903131</v>
      </c>
      <c r="B117" s="8" t="s">
        <v>262</v>
      </c>
      <c r="C117" s="8">
        <v>57</v>
      </c>
      <c r="E117" s="9" t="str">
        <f t="shared" si="12"/>
        <v>B</v>
      </c>
      <c r="F117" s="9" t="str">
        <f t="shared" si="13"/>
        <v>C+</v>
      </c>
      <c r="G117" s="85" t="str">
        <f t="shared" si="14"/>
        <v>C+</v>
      </c>
      <c r="H117" s="9" t="str">
        <f t="shared" si="15"/>
        <v>C</v>
      </c>
      <c r="I117" s="87">
        <v>60</v>
      </c>
      <c r="J117" s="18"/>
    </row>
    <row r="118" spans="1:10" ht="21">
      <c r="A118" s="8">
        <v>4903132</v>
      </c>
      <c r="B118" s="8" t="s">
        <v>263</v>
      </c>
      <c r="C118" s="8">
        <v>57</v>
      </c>
      <c r="E118" s="9" t="str">
        <f t="shared" si="12"/>
        <v>B</v>
      </c>
      <c r="F118" s="9" t="str">
        <f t="shared" si="13"/>
        <v>C+</v>
      </c>
      <c r="G118" s="85" t="str">
        <f t="shared" si="14"/>
        <v>C+</v>
      </c>
      <c r="H118" s="9" t="str">
        <f t="shared" si="15"/>
        <v>C</v>
      </c>
      <c r="I118">
        <v>60</v>
      </c>
      <c r="J118" s="18"/>
    </row>
    <row r="119" spans="1:10" ht="21">
      <c r="A119">
        <v>4903133</v>
      </c>
      <c r="B119" s="18" t="s">
        <v>264</v>
      </c>
      <c r="C119" s="18">
        <v>57</v>
      </c>
      <c r="E119" s="9" t="str">
        <f t="shared" si="12"/>
        <v>B</v>
      </c>
      <c r="F119" s="9" t="str">
        <f t="shared" si="13"/>
        <v>C+</v>
      </c>
      <c r="G119" s="85" t="str">
        <f t="shared" si="14"/>
        <v>C+</v>
      </c>
      <c r="H119" s="9" t="str">
        <f t="shared" si="15"/>
        <v>C</v>
      </c>
      <c r="I119" s="87">
        <v>60</v>
      </c>
      <c r="J119" s="18"/>
    </row>
    <row r="120" spans="1:10" ht="21">
      <c r="A120">
        <v>4903134</v>
      </c>
      <c r="B120" s="18" t="s">
        <v>265</v>
      </c>
      <c r="C120" s="18">
        <v>59</v>
      </c>
      <c r="E120" s="9" t="str">
        <f t="shared" si="12"/>
        <v>B</v>
      </c>
      <c r="F120" s="9" t="str">
        <f t="shared" si="13"/>
        <v>C+</v>
      </c>
      <c r="G120" s="85" t="str">
        <f t="shared" si="14"/>
        <v>C+</v>
      </c>
      <c r="H120" s="9" t="str">
        <f t="shared" si="15"/>
        <v>C+</v>
      </c>
      <c r="I120" s="87">
        <v>60</v>
      </c>
      <c r="J120" s="18"/>
    </row>
    <row r="121" spans="1:10" ht="21">
      <c r="A121">
        <v>4903135</v>
      </c>
      <c r="B121" s="18" t="s">
        <v>266</v>
      </c>
      <c r="C121" s="18">
        <v>58</v>
      </c>
      <c r="E121" s="9" t="str">
        <f t="shared" si="12"/>
        <v>B</v>
      </c>
      <c r="F121" s="9" t="str">
        <f t="shared" si="13"/>
        <v>C+</v>
      </c>
      <c r="G121" s="85" t="str">
        <f t="shared" si="14"/>
        <v>C+</v>
      </c>
      <c r="H121" s="9" t="str">
        <f t="shared" si="15"/>
        <v>C</v>
      </c>
      <c r="I121" s="88">
        <v>60</v>
      </c>
      <c r="J121" s="18"/>
    </row>
    <row r="122" spans="1:10" ht="21">
      <c r="A122">
        <v>4903136</v>
      </c>
      <c r="B122" s="18" t="s">
        <v>267</v>
      </c>
      <c r="C122" s="18">
        <v>60</v>
      </c>
      <c r="E122" s="9" t="str">
        <f t="shared" si="12"/>
        <v>B</v>
      </c>
      <c r="F122" s="9" t="str">
        <f t="shared" si="13"/>
        <v>B</v>
      </c>
      <c r="G122" s="85" t="str">
        <f t="shared" si="14"/>
        <v>C+</v>
      </c>
      <c r="H122" s="9" t="str">
        <f t="shared" si="15"/>
        <v>C+</v>
      </c>
      <c r="I122" s="87">
        <v>60</v>
      </c>
      <c r="J122" s="18"/>
    </row>
    <row r="123" spans="1:12" ht="21">
      <c r="A123">
        <v>4903138</v>
      </c>
      <c r="B123" s="18" t="s">
        <v>268</v>
      </c>
      <c r="C123" s="18">
        <v>60</v>
      </c>
      <c r="E123" s="9" t="str">
        <f t="shared" si="12"/>
        <v>B</v>
      </c>
      <c r="F123" s="9" t="str">
        <f t="shared" si="13"/>
        <v>B</v>
      </c>
      <c r="G123" s="85" t="str">
        <f t="shared" si="14"/>
        <v>C+</v>
      </c>
      <c r="H123" s="9" t="str">
        <f t="shared" si="15"/>
        <v>C+</v>
      </c>
      <c r="I123" s="87">
        <v>60</v>
      </c>
      <c r="J123" s="18"/>
      <c r="L123" s="18"/>
    </row>
    <row r="124" spans="1:12" ht="21">
      <c r="A124">
        <v>4903140</v>
      </c>
      <c r="B124" s="18" t="s">
        <v>269</v>
      </c>
      <c r="C124" s="18">
        <v>60</v>
      </c>
      <c r="E124" s="9" t="str">
        <f t="shared" si="12"/>
        <v>B</v>
      </c>
      <c r="F124" s="9" t="str">
        <f t="shared" si="13"/>
        <v>B</v>
      </c>
      <c r="G124" s="85" t="str">
        <f t="shared" si="14"/>
        <v>C+</v>
      </c>
      <c r="H124" s="9" t="str">
        <f t="shared" si="15"/>
        <v>C+</v>
      </c>
      <c r="I124" s="87">
        <v>60</v>
      </c>
      <c r="L124" s="18"/>
    </row>
    <row r="125" spans="1:12" ht="21">
      <c r="A125">
        <v>4903141</v>
      </c>
      <c r="B125" s="18" t="s">
        <v>270</v>
      </c>
      <c r="C125" s="18">
        <v>60</v>
      </c>
      <c r="E125" s="9" t="str">
        <f t="shared" si="12"/>
        <v>B</v>
      </c>
      <c r="F125" s="9" t="str">
        <f t="shared" si="13"/>
        <v>B</v>
      </c>
      <c r="G125" s="85" t="str">
        <f t="shared" si="14"/>
        <v>C+</v>
      </c>
      <c r="H125" s="9" t="str">
        <f t="shared" si="15"/>
        <v>C+</v>
      </c>
      <c r="I125">
        <v>60</v>
      </c>
      <c r="L125" s="18"/>
    </row>
    <row r="126" spans="1:12" ht="21">
      <c r="A126">
        <v>4903142</v>
      </c>
      <c r="B126" s="18" t="s">
        <v>271</v>
      </c>
      <c r="C126" s="18">
        <v>60</v>
      </c>
      <c r="E126" s="9" t="str">
        <f t="shared" si="12"/>
        <v>B</v>
      </c>
      <c r="F126" s="9" t="str">
        <f t="shared" si="13"/>
        <v>B</v>
      </c>
      <c r="G126" s="85" t="str">
        <f t="shared" si="14"/>
        <v>C+</v>
      </c>
      <c r="H126" s="9" t="str">
        <f t="shared" si="15"/>
        <v>C+</v>
      </c>
      <c r="I126" s="87">
        <v>60</v>
      </c>
      <c r="L126" s="18"/>
    </row>
    <row r="127" spans="1:12" ht="21">
      <c r="A127">
        <v>4903143</v>
      </c>
      <c r="B127" s="18" t="s">
        <v>272</v>
      </c>
      <c r="C127" s="18">
        <v>60</v>
      </c>
      <c r="E127" s="9" t="str">
        <f t="shared" si="12"/>
        <v>B</v>
      </c>
      <c r="F127" s="9" t="str">
        <f t="shared" si="13"/>
        <v>B</v>
      </c>
      <c r="G127" s="85" t="str">
        <f t="shared" si="14"/>
        <v>C+</v>
      </c>
      <c r="H127" s="9" t="str">
        <f t="shared" si="15"/>
        <v>C+</v>
      </c>
      <c r="I127" s="87">
        <v>60</v>
      </c>
      <c r="L127" s="18"/>
    </row>
    <row r="128" spans="1:12" ht="21">
      <c r="A128">
        <v>4903145</v>
      </c>
      <c r="B128" s="18" t="s">
        <v>273</v>
      </c>
      <c r="C128" s="18">
        <v>60</v>
      </c>
      <c r="E128" s="9" t="str">
        <f t="shared" si="12"/>
        <v>B</v>
      </c>
      <c r="F128" s="9" t="str">
        <f t="shared" si="13"/>
        <v>B</v>
      </c>
      <c r="G128" s="85" t="str">
        <f t="shared" si="14"/>
        <v>C+</v>
      </c>
      <c r="H128" s="9" t="str">
        <f t="shared" si="15"/>
        <v>C+</v>
      </c>
      <c r="I128" s="87">
        <v>60</v>
      </c>
      <c r="L128" s="18"/>
    </row>
    <row r="129" spans="1:12" ht="21">
      <c r="A129">
        <v>4903146</v>
      </c>
      <c r="B129" s="18" t="s">
        <v>274</v>
      </c>
      <c r="C129" s="18">
        <v>60</v>
      </c>
      <c r="E129" s="9" t="str">
        <f t="shared" si="12"/>
        <v>B</v>
      </c>
      <c r="F129" s="9" t="str">
        <f t="shared" si="13"/>
        <v>B</v>
      </c>
      <c r="G129" s="85" t="str">
        <f t="shared" si="14"/>
        <v>C+</v>
      </c>
      <c r="H129" s="9" t="str">
        <f t="shared" si="15"/>
        <v>C+</v>
      </c>
      <c r="I129" s="87">
        <v>60</v>
      </c>
      <c r="L129" s="18"/>
    </row>
    <row r="130" spans="1:12" ht="21">
      <c r="A130">
        <v>4903147</v>
      </c>
      <c r="B130" s="18" t="s">
        <v>275</v>
      </c>
      <c r="C130" s="18">
        <v>60</v>
      </c>
      <c r="E130" s="9" t="str">
        <f t="shared" si="12"/>
        <v>B</v>
      </c>
      <c r="F130" s="9" t="str">
        <f t="shared" si="13"/>
        <v>B</v>
      </c>
      <c r="G130" s="85" t="str">
        <f t="shared" si="14"/>
        <v>C+</v>
      </c>
      <c r="H130" s="9" t="str">
        <f t="shared" si="15"/>
        <v>C+</v>
      </c>
      <c r="I130" s="88">
        <v>60</v>
      </c>
      <c r="L130" s="18"/>
    </row>
    <row r="131" spans="1:12" ht="21">
      <c r="A131">
        <v>4903148</v>
      </c>
      <c r="B131" s="18" t="s">
        <v>276</v>
      </c>
      <c r="C131" s="18">
        <v>59</v>
      </c>
      <c r="E131" s="9" t="str">
        <f t="shared" si="12"/>
        <v>B</v>
      </c>
      <c r="F131" s="9" t="str">
        <f t="shared" si="13"/>
        <v>C+</v>
      </c>
      <c r="G131" s="85" t="str">
        <f t="shared" si="14"/>
        <v>C+</v>
      </c>
      <c r="H131" s="9" t="str">
        <f t="shared" si="15"/>
        <v>C+</v>
      </c>
      <c r="I131" s="87">
        <v>60</v>
      </c>
      <c r="L131" s="18"/>
    </row>
    <row r="132" spans="1:12" ht="21">
      <c r="A132">
        <v>4903149</v>
      </c>
      <c r="B132" s="18" t="s">
        <v>277</v>
      </c>
      <c r="C132" s="18">
        <v>59</v>
      </c>
      <c r="E132" s="9" t="str">
        <f t="shared" si="12"/>
        <v>B</v>
      </c>
      <c r="F132" s="9" t="str">
        <f t="shared" si="13"/>
        <v>C+</v>
      </c>
      <c r="G132" s="85" t="str">
        <f t="shared" si="14"/>
        <v>C+</v>
      </c>
      <c r="H132" s="9" t="str">
        <f t="shared" si="15"/>
        <v>C+</v>
      </c>
      <c r="I132">
        <v>60</v>
      </c>
      <c r="L132" s="18"/>
    </row>
    <row r="133" spans="1:12" ht="21">
      <c r="A133">
        <v>4903150</v>
      </c>
      <c r="B133" s="18" t="s">
        <v>278</v>
      </c>
      <c r="C133" s="18">
        <v>59</v>
      </c>
      <c r="E133" s="9" t="str">
        <f aca="true" t="shared" si="16" ref="E133:E160">VLOOKUP($C133,$K$14:$L$21,2)</f>
        <v>B</v>
      </c>
      <c r="F133" s="9" t="str">
        <f aca="true" t="shared" si="17" ref="F133:F160">VLOOKUP($C133,$M$14:$N$21,2)</f>
        <v>C+</v>
      </c>
      <c r="G133" s="85" t="str">
        <f aca="true" t="shared" si="18" ref="G133:G160">VLOOKUP($C133,$O$14:$P$21,2)</f>
        <v>C+</v>
      </c>
      <c r="H133" s="9" t="str">
        <f aca="true" t="shared" si="19" ref="H133:H160">VLOOKUP($C133,$Q$14:$R$21,2)</f>
        <v>C+</v>
      </c>
      <c r="I133" s="87">
        <v>60</v>
      </c>
      <c r="L133" s="18"/>
    </row>
    <row r="134" spans="1:14" ht="21">
      <c r="A134">
        <v>4903151</v>
      </c>
      <c r="B134" s="18" t="s">
        <v>279</v>
      </c>
      <c r="C134" s="18">
        <v>60</v>
      </c>
      <c r="E134" s="9" t="str">
        <f t="shared" si="16"/>
        <v>B</v>
      </c>
      <c r="F134" s="9" t="str">
        <f t="shared" si="17"/>
        <v>B</v>
      </c>
      <c r="G134" s="85" t="str">
        <f t="shared" si="18"/>
        <v>C+</v>
      </c>
      <c r="H134" s="9" t="str">
        <f t="shared" si="19"/>
        <v>C+</v>
      </c>
      <c r="I134" s="88">
        <v>60</v>
      </c>
      <c r="L134" s="18"/>
      <c r="N134" s="18" t="s">
        <v>39</v>
      </c>
    </row>
    <row r="135" spans="1:12" ht="21">
      <c r="A135">
        <v>4903152</v>
      </c>
      <c r="B135" s="18" t="s">
        <v>280</v>
      </c>
      <c r="C135" s="18">
        <v>59</v>
      </c>
      <c r="E135" s="9" t="str">
        <f t="shared" si="16"/>
        <v>B</v>
      </c>
      <c r="F135" s="9" t="str">
        <f t="shared" si="17"/>
        <v>C+</v>
      </c>
      <c r="G135" s="85" t="str">
        <f t="shared" si="18"/>
        <v>C+</v>
      </c>
      <c r="H135" s="9" t="str">
        <f t="shared" si="19"/>
        <v>C+</v>
      </c>
      <c r="I135" s="87">
        <v>60</v>
      </c>
      <c r="L135" s="18"/>
    </row>
    <row r="136" spans="1:12" ht="21">
      <c r="A136">
        <v>4903153</v>
      </c>
      <c r="B136" s="18" t="s">
        <v>281</v>
      </c>
      <c r="C136" s="18">
        <v>60</v>
      </c>
      <c r="E136" s="9" t="str">
        <f t="shared" si="16"/>
        <v>B</v>
      </c>
      <c r="F136" s="9" t="str">
        <f t="shared" si="17"/>
        <v>B</v>
      </c>
      <c r="G136" s="85" t="str">
        <f t="shared" si="18"/>
        <v>C+</v>
      </c>
      <c r="H136" s="9" t="str">
        <f t="shared" si="19"/>
        <v>C+</v>
      </c>
      <c r="I136" s="87">
        <v>60</v>
      </c>
      <c r="L136" s="18"/>
    </row>
    <row r="137" spans="1:12" ht="21">
      <c r="A137">
        <v>4903154</v>
      </c>
      <c r="B137" s="18" t="s">
        <v>282</v>
      </c>
      <c r="C137" s="18">
        <v>60</v>
      </c>
      <c r="E137" s="9" t="str">
        <f t="shared" si="16"/>
        <v>B</v>
      </c>
      <c r="F137" s="9" t="str">
        <f t="shared" si="17"/>
        <v>B</v>
      </c>
      <c r="G137" s="85" t="str">
        <f t="shared" si="18"/>
        <v>C+</v>
      </c>
      <c r="H137" s="9" t="str">
        <f t="shared" si="19"/>
        <v>C+</v>
      </c>
      <c r="I137" s="88">
        <v>60</v>
      </c>
      <c r="L137" s="18"/>
    </row>
    <row r="138" spans="1:12" ht="21">
      <c r="A138">
        <v>4903155</v>
      </c>
      <c r="B138" s="18" t="s">
        <v>283</v>
      </c>
      <c r="C138" s="18">
        <v>60</v>
      </c>
      <c r="E138" s="9" t="str">
        <f t="shared" si="16"/>
        <v>B</v>
      </c>
      <c r="F138" s="9" t="str">
        <f t="shared" si="17"/>
        <v>B</v>
      </c>
      <c r="G138" s="85" t="str">
        <f t="shared" si="18"/>
        <v>C+</v>
      </c>
      <c r="H138" s="9" t="str">
        <f t="shared" si="19"/>
        <v>C+</v>
      </c>
      <c r="I138" s="88">
        <v>60</v>
      </c>
      <c r="L138" s="18"/>
    </row>
    <row r="139" spans="1:12" ht="21">
      <c r="A139">
        <v>4903166</v>
      </c>
      <c r="B139" s="18" t="s">
        <v>284</v>
      </c>
      <c r="C139" s="18">
        <v>60</v>
      </c>
      <c r="E139" s="9" t="str">
        <f t="shared" si="16"/>
        <v>B</v>
      </c>
      <c r="F139" s="9" t="str">
        <f t="shared" si="17"/>
        <v>B</v>
      </c>
      <c r="G139" s="85" t="str">
        <f t="shared" si="18"/>
        <v>C+</v>
      </c>
      <c r="H139" s="9" t="str">
        <f t="shared" si="19"/>
        <v>C+</v>
      </c>
      <c r="I139">
        <v>60</v>
      </c>
      <c r="L139" s="18"/>
    </row>
    <row r="140" spans="1:12" ht="21">
      <c r="A140">
        <v>4903167</v>
      </c>
      <c r="B140" s="18" t="s">
        <v>285</v>
      </c>
      <c r="C140" s="18">
        <v>60</v>
      </c>
      <c r="E140" s="9" t="str">
        <f t="shared" si="16"/>
        <v>B</v>
      </c>
      <c r="F140" s="9" t="str">
        <f t="shared" si="17"/>
        <v>B</v>
      </c>
      <c r="G140" s="85" t="str">
        <f t="shared" si="18"/>
        <v>C+</v>
      </c>
      <c r="H140" s="9" t="str">
        <f t="shared" si="19"/>
        <v>C+</v>
      </c>
      <c r="I140" s="88">
        <v>60</v>
      </c>
      <c r="L140" s="18"/>
    </row>
    <row r="141" spans="1:12" ht="21">
      <c r="A141">
        <v>4903168</v>
      </c>
      <c r="B141" s="18" t="s">
        <v>286</v>
      </c>
      <c r="C141" s="18">
        <v>60</v>
      </c>
      <c r="E141" s="9" t="str">
        <f t="shared" si="16"/>
        <v>B</v>
      </c>
      <c r="F141" s="9" t="str">
        <f t="shared" si="17"/>
        <v>B</v>
      </c>
      <c r="G141" s="85" t="str">
        <f t="shared" si="18"/>
        <v>C+</v>
      </c>
      <c r="H141" s="9" t="str">
        <f t="shared" si="19"/>
        <v>C+</v>
      </c>
      <c r="I141" s="87">
        <v>60</v>
      </c>
      <c r="L141" s="18"/>
    </row>
    <row r="142" spans="1:12" ht="21">
      <c r="A142">
        <v>4903169</v>
      </c>
      <c r="B142" s="18" t="s">
        <v>287</v>
      </c>
      <c r="C142" s="18">
        <v>60</v>
      </c>
      <c r="E142" s="9" t="str">
        <f t="shared" si="16"/>
        <v>B</v>
      </c>
      <c r="F142" s="9" t="str">
        <f t="shared" si="17"/>
        <v>B</v>
      </c>
      <c r="G142" s="85" t="str">
        <f t="shared" si="18"/>
        <v>C+</v>
      </c>
      <c r="H142" s="9" t="str">
        <f t="shared" si="19"/>
        <v>C+</v>
      </c>
      <c r="I142" s="87"/>
      <c r="L142" s="18"/>
    </row>
    <row r="143" spans="5:12" ht="21">
      <c r="E143" s="9" t="e">
        <f t="shared" si="16"/>
        <v>#N/A</v>
      </c>
      <c r="F143" s="9" t="e">
        <f t="shared" si="17"/>
        <v>#N/A</v>
      </c>
      <c r="G143" s="85" t="e">
        <f t="shared" si="18"/>
        <v>#N/A</v>
      </c>
      <c r="H143" s="9" t="e">
        <f t="shared" si="19"/>
        <v>#N/A</v>
      </c>
      <c r="I143" s="87"/>
      <c r="L143" s="18"/>
    </row>
    <row r="144" spans="5:12" ht="21">
      <c r="E144" s="9" t="e">
        <f t="shared" si="16"/>
        <v>#N/A</v>
      </c>
      <c r="F144" s="9" t="e">
        <f t="shared" si="17"/>
        <v>#N/A</v>
      </c>
      <c r="G144" s="85" t="e">
        <f t="shared" si="18"/>
        <v>#N/A</v>
      </c>
      <c r="H144" s="9" t="e">
        <f t="shared" si="19"/>
        <v>#N/A</v>
      </c>
      <c r="I144" s="87"/>
      <c r="L144" s="18"/>
    </row>
    <row r="145" spans="5:12" ht="21">
      <c r="E145" s="9" t="e">
        <f t="shared" si="16"/>
        <v>#N/A</v>
      </c>
      <c r="F145" s="9" t="e">
        <f t="shared" si="17"/>
        <v>#N/A</v>
      </c>
      <c r="G145" s="85" t="e">
        <f t="shared" si="18"/>
        <v>#N/A</v>
      </c>
      <c r="H145" s="9" t="e">
        <f t="shared" si="19"/>
        <v>#N/A</v>
      </c>
      <c r="I145" s="87"/>
      <c r="L145" s="18"/>
    </row>
    <row r="146" spans="5:12" ht="21">
      <c r="E146" s="9" t="e">
        <f t="shared" si="16"/>
        <v>#N/A</v>
      </c>
      <c r="F146" s="9" t="e">
        <f t="shared" si="17"/>
        <v>#N/A</v>
      </c>
      <c r="G146" s="85" t="e">
        <f t="shared" si="18"/>
        <v>#N/A</v>
      </c>
      <c r="H146" s="9" t="e">
        <f t="shared" si="19"/>
        <v>#N/A</v>
      </c>
      <c r="I146" s="87"/>
      <c r="L146" s="18"/>
    </row>
    <row r="147" spans="5:12" ht="21">
      <c r="E147" s="9" t="e">
        <f t="shared" si="16"/>
        <v>#N/A</v>
      </c>
      <c r="F147" s="9" t="e">
        <f t="shared" si="17"/>
        <v>#N/A</v>
      </c>
      <c r="G147" s="85" t="e">
        <f t="shared" si="18"/>
        <v>#N/A</v>
      </c>
      <c r="H147" s="9" t="e">
        <f t="shared" si="19"/>
        <v>#N/A</v>
      </c>
      <c r="I147" s="87"/>
      <c r="L147" s="18"/>
    </row>
    <row r="148" spans="5:12" ht="21">
      <c r="E148" s="9" t="e">
        <f t="shared" si="16"/>
        <v>#N/A</v>
      </c>
      <c r="F148" s="9" t="e">
        <f t="shared" si="17"/>
        <v>#N/A</v>
      </c>
      <c r="G148" s="85" t="e">
        <f t="shared" si="18"/>
        <v>#N/A</v>
      </c>
      <c r="H148" s="9" t="e">
        <f t="shared" si="19"/>
        <v>#N/A</v>
      </c>
      <c r="I148" s="87"/>
      <c r="L148" s="18"/>
    </row>
    <row r="149" spans="5:12" ht="21">
      <c r="E149" s="9" t="e">
        <f t="shared" si="16"/>
        <v>#N/A</v>
      </c>
      <c r="F149" s="9" t="e">
        <f t="shared" si="17"/>
        <v>#N/A</v>
      </c>
      <c r="G149" s="85" t="e">
        <f t="shared" si="18"/>
        <v>#N/A</v>
      </c>
      <c r="H149" s="9" t="e">
        <f t="shared" si="19"/>
        <v>#N/A</v>
      </c>
      <c r="I149" s="87"/>
      <c r="L149" s="18"/>
    </row>
    <row r="150" spans="5:12" ht="21">
      <c r="E150" s="9" t="e">
        <f t="shared" si="16"/>
        <v>#N/A</v>
      </c>
      <c r="F150" s="9" t="e">
        <f t="shared" si="17"/>
        <v>#N/A</v>
      </c>
      <c r="G150" s="85" t="e">
        <f t="shared" si="18"/>
        <v>#N/A</v>
      </c>
      <c r="H150" s="9" t="e">
        <f t="shared" si="19"/>
        <v>#N/A</v>
      </c>
      <c r="I150" s="87"/>
      <c r="L150" s="18"/>
    </row>
    <row r="151" spans="5:9" ht="21">
      <c r="E151" s="9" t="e">
        <f t="shared" si="16"/>
        <v>#N/A</v>
      </c>
      <c r="F151" s="9" t="e">
        <f t="shared" si="17"/>
        <v>#N/A</v>
      </c>
      <c r="G151" s="85" t="e">
        <f t="shared" si="18"/>
        <v>#N/A</v>
      </c>
      <c r="H151" s="9" t="e">
        <f t="shared" si="19"/>
        <v>#N/A</v>
      </c>
      <c r="I151" s="88"/>
    </row>
    <row r="152" spans="5:9" ht="21">
      <c r="E152" s="9" t="e">
        <f t="shared" si="16"/>
        <v>#N/A</v>
      </c>
      <c r="F152" s="9" t="e">
        <f t="shared" si="17"/>
        <v>#N/A</v>
      </c>
      <c r="G152" s="85" t="e">
        <f t="shared" si="18"/>
        <v>#N/A</v>
      </c>
      <c r="H152" s="9" t="e">
        <f t="shared" si="19"/>
        <v>#N/A</v>
      </c>
      <c r="I152" s="88"/>
    </row>
    <row r="153" spans="5:9" ht="21">
      <c r="E153" s="9" t="e">
        <f t="shared" si="16"/>
        <v>#N/A</v>
      </c>
      <c r="F153" s="9" t="e">
        <f t="shared" si="17"/>
        <v>#N/A</v>
      </c>
      <c r="G153" s="85" t="e">
        <f t="shared" si="18"/>
        <v>#N/A</v>
      </c>
      <c r="H153" s="9" t="e">
        <f t="shared" si="19"/>
        <v>#N/A</v>
      </c>
      <c r="I153" s="88"/>
    </row>
    <row r="154" spans="5:9" ht="21">
      <c r="E154" s="9" t="e">
        <f t="shared" si="16"/>
        <v>#N/A</v>
      </c>
      <c r="F154" s="9" t="e">
        <f t="shared" si="17"/>
        <v>#N/A</v>
      </c>
      <c r="G154" s="85" t="e">
        <f t="shared" si="18"/>
        <v>#N/A</v>
      </c>
      <c r="H154" s="9" t="e">
        <f t="shared" si="19"/>
        <v>#N/A</v>
      </c>
      <c r="I154" s="88"/>
    </row>
    <row r="155" spans="5:9" ht="21">
      <c r="E155" s="9" t="e">
        <f t="shared" si="16"/>
        <v>#N/A</v>
      </c>
      <c r="F155" s="9" t="e">
        <f t="shared" si="17"/>
        <v>#N/A</v>
      </c>
      <c r="G155" s="85" t="e">
        <f t="shared" si="18"/>
        <v>#N/A</v>
      </c>
      <c r="H155" s="9" t="e">
        <f t="shared" si="19"/>
        <v>#N/A</v>
      </c>
      <c r="I155" s="88"/>
    </row>
    <row r="156" spans="5:9" ht="21">
      <c r="E156" s="9" t="e">
        <f t="shared" si="16"/>
        <v>#N/A</v>
      </c>
      <c r="F156" s="9" t="e">
        <f t="shared" si="17"/>
        <v>#N/A</v>
      </c>
      <c r="G156" s="85" t="e">
        <f t="shared" si="18"/>
        <v>#N/A</v>
      </c>
      <c r="H156" s="9" t="e">
        <f t="shared" si="19"/>
        <v>#N/A</v>
      </c>
      <c r="I156" s="88"/>
    </row>
    <row r="157" spans="5:9" ht="21">
      <c r="E157" s="9" t="e">
        <f t="shared" si="16"/>
        <v>#N/A</v>
      </c>
      <c r="F157" s="9" t="e">
        <f t="shared" si="17"/>
        <v>#N/A</v>
      </c>
      <c r="G157" s="85" t="e">
        <f t="shared" si="18"/>
        <v>#N/A</v>
      </c>
      <c r="H157" s="9" t="e">
        <f t="shared" si="19"/>
        <v>#N/A</v>
      </c>
      <c r="I157" s="88"/>
    </row>
    <row r="158" spans="5:9" ht="21">
      <c r="E158" s="9" t="e">
        <f t="shared" si="16"/>
        <v>#N/A</v>
      </c>
      <c r="F158" s="9" t="e">
        <f t="shared" si="17"/>
        <v>#N/A</v>
      </c>
      <c r="G158" s="85" t="e">
        <f t="shared" si="18"/>
        <v>#N/A</v>
      </c>
      <c r="H158" s="9" t="e">
        <f t="shared" si="19"/>
        <v>#N/A</v>
      </c>
      <c r="I158" s="88"/>
    </row>
    <row r="159" spans="5:9" ht="21">
      <c r="E159" s="9" t="e">
        <f t="shared" si="16"/>
        <v>#N/A</v>
      </c>
      <c r="F159" s="9" t="e">
        <f t="shared" si="17"/>
        <v>#N/A</v>
      </c>
      <c r="G159" s="85" t="e">
        <f t="shared" si="18"/>
        <v>#N/A</v>
      </c>
      <c r="H159" s="9" t="e">
        <f t="shared" si="19"/>
        <v>#N/A</v>
      </c>
      <c r="I159" s="88"/>
    </row>
    <row r="160" spans="5:9" ht="21">
      <c r="E160" s="9" t="e">
        <f t="shared" si="16"/>
        <v>#N/A</v>
      </c>
      <c r="F160" s="9" t="e">
        <f t="shared" si="17"/>
        <v>#N/A</v>
      </c>
      <c r="G160" s="85" t="e">
        <f t="shared" si="18"/>
        <v>#N/A</v>
      </c>
      <c r="H160" s="9" t="e">
        <f t="shared" si="19"/>
        <v>#N/A</v>
      </c>
      <c r="I160" s="88"/>
    </row>
    <row r="161" spans="5:9" ht="21">
      <c r="E161" s="47"/>
      <c r="F161" s="48"/>
      <c r="I161" s="88"/>
    </row>
    <row r="162" spans="2:9" ht="21">
      <c r="B162" s="18" t="s">
        <v>29</v>
      </c>
      <c r="E162">
        <v>0.9</v>
      </c>
      <c r="F162">
        <v>1.1</v>
      </c>
      <c r="G162">
        <v>1.3</v>
      </c>
      <c r="H162" s="18" t="s">
        <v>30</v>
      </c>
      <c r="I162" s="19"/>
    </row>
    <row r="163" spans="2:9" ht="21">
      <c r="B163" s="15" t="s">
        <v>31</v>
      </c>
      <c r="C163"/>
      <c r="D163"/>
      <c r="E163">
        <f>COUNTIF(E$5:E$160,"A")</f>
        <v>0</v>
      </c>
      <c r="F163">
        <f>COUNTIF(F$5:F$160,"A")</f>
        <v>0</v>
      </c>
      <c r="G163">
        <f>COUNTIF($G$5:$G$160,"A")</f>
        <v>0</v>
      </c>
      <c r="H163">
        <f>COUNTIF($H$5:$H$160,"A")</f>
        <v>0</v>
      </c>
      <c r="I163" s="19"/>
    </row>
    <row r="164" spans="2:9" ht="21">
      <c r="B164" s="15" t="s">
        <v>32</v>
      </c>
      <c r="E164">
        <f>COUNTIF(E$5:E$160,"B+")</f>
        <v>0</v>
      </c>
      <c r="F164">
        <f>COUNTIF(F$5:F$160,"B+")</f>
        <v>0</v>
      </c>
      <c r="G164">
        <f>COUNTIF($G$5:$G$160,"B+")</f>
        <v>0</v>
      </c>
      <c r="H164">
        <f>COUNTIF($H$5:$H$160,"B+")</f>
        <v>0</v>
      </c>
      <c r="I164" s="19"/>
    </row>
    <row r="165" spans="2:9" ht="21">
      <c r="B165" s="15" t="s">
        <v>33</v>
      </c>
      <c r="E165">
        <f>COUNTIF(E$5:E$160,"B")</f>
        <v>108</v>
      </c>
      <c r="F165">
        <f>COUNTIF(F$5:F$160,"B")</f>
        <v>42</v>
      </c>
      <c r="G165">
        <f>COUNTIF($G$5:$G$160,"B")</f>
        <v>0</v>
      </c>
      <c r="H165">
        <f>COUNTIF($H$5:$H$160,"B")</f>
        <v>0</v>
      </c>
      <c r="I165" s="19"/>
    </row>
    <row r="166" spans="2:9" ht="21">
      <c r="B166" s="15" t="s">
        <v>34</v>
      </c>
      <c r="E166">
        <f>COUNTIF(E$5:E$160,"C+")</f>
        <v>5</v>
      </c>
      <c r="F166">
        <f>COUNTIF(F$5:F$160,"C+")</f>
        <v>66</v>
      </c>
      <c r="G166">
        <f>COUNTIF($G$5:$G$160,"C+")</f>
        <v>108</v>
      </c>
      <c r="H166">
        <f>COUNTIF($H$5:$H$160,"C+")</f>
        <v>47</v>
      </c>
      <c r="I166" s="19"/>
    </row>
    <row r="167" spans="2:9" ht="21">
      <c r="B167" s="15" t="s">
        <v>35</v>
      </c>
      <c r="E167">
        <f>COUNTIF(E$5:E$160,"C")</f>
        <v>0</v>
      </c>
      <c r="F167">
        <f>COUNTIF(F$5:F$160,"C")</f>
        <v>5</v>
      </c>
      <c r="G167">
        <f>COUNTIF($G$5:$G$160,"C")</f>
        <v>5</v>
      </c>
      <c r="H167">
        <f>COUNTIF($H$5:$H$160,"C")</f>
        <v>61</v>
      </c>
      <c r="I167" s="19"/>
    </row>
    <row r="168" spans="2:9" ht="21">
      <c r="B168" s="15" t="s">
        <v>36</v>
      </c>
      <c r="E168">
        <f>COUNTIF(E$5:E$160,"D+")</f>
        <v>0</v>
      </c>
      <c r="F168">
        <f>COUNTIF(F$5:F$160,"D+")</f>
        <v>0</v>
      </c>
      <c r="G168">
        <f>COUNTIF($G$5:$G$160,"D+")</f>
        <v>0</v>
      </c>
      <c r="H168">
        <f>COUNTIF($H$5:$H$160,"D+")</f>
        <v>5</v>
      </c>
      <c r="I168" s="19"/>
    </row>
    <row r="169" spans="2:9" ht="21">
      <c r="B169" s="15" t="s">
        <v>37</v>
      </c>
      <c r="E169">
        <f>COUNTIF(E$5:E$160,"D")</f>
        <v>0</v>
      </c>
      <c r="F169">
        <f>COUNTIF(F$5:F$160,"D")</f>
        <v>0</v>
      </c>
      <c r="G169">
        <f>COUNTIF($G$5:$G$160,"D")</f>
        <v>0</v>
      </c>
      <c r="H169">
        <f>COUNTIF($H$5:$H$160,"D")</f>
        <v>0</v>
      </c>
      <c r="I169" s="19"/>
    </row>
    <row r="170" spans="2:9" ht="21">
      <c r="B170" s="15" t="s">
        <v>38</v>
      </c>
      <c r="E170">
        <f>COUNTIF(E$5:E$160,"F")</f>
        <v>24</v>
      </c>
      <c r="F170">
        <f>COUNTIF(F$5:F$160,"F")</f>
        <v>24</v>
      </c>
      <c r="G170">
        <f>COUNTIF($G$5:$G$160,"F")</f>
        <v>24</v>
      </c>
      <c r="H170">
        <f>COUNTIF($H$5:$H$160,"F")</f>
        <v>24</v>
      </c>
      <c r="I170" s="19"/>
    </row>
    <row r="171" spans="5:9" ht="21">
      <c r="E171">
        <f>SUM(E163:E170)</f>
        <v>137</v>
      </c>
      <c r="F171">
        <f>SUM(F163:F170)</f>
        <v>137</v>
      </c>
      <c r="G171">
        <f>SUM(G163:G170)</f>
        <v>137</v>
      </c>
      <c r="H171">
        <f>SUM(H163:H170)</f>
        <v>137</v>
      </c>
      <c r="I171" s="19"/>
    </row>
    <row r="172" ht="21">
      <c r="I172" s="19"/>
    </row>
    <row r="173" ht="21">
      <c r="I173" s="19"/>
    </row>
    <row r="174" ht="21">
      <c r="I174" s="19"/>
    </row>
    <row r="175" ht="21">
      <c r="I175" s="19"/>
    </row>
    <row r="176" ht="21">
      <c r="I176" s="19"/>
    </row>
    <row r="177" ht="21">
      <c r="I177" s="19"/>
    </row>
    <row r="178" ht="21">
      <c r="I178" s="19"/>
    </row>
    <row r="179" ht="21">
      <c r="I179" s="19"/>
    </row>
    <row r="180" ht="21">
      <c r="I180" s="19"/>
    </row>
    <row r="181" ht="21">
      <c r="I181" s="19"/>
    </row>
    <row r="182" spans="1:9" ht="21">
      <c r="A182" s="13"/>
      <c r="I182" s="19"/>
    </row>
    <row r="183" spans="1:9" ht="21">
      <c r="A183" s="13"/>
      <c r="I183" s="19"/>
    </row>
    <row r="184" spans="1:9" ht="21">
      <c r="A184" s="13"/>
      <c r="I184" s="19"/>
    </row>
    <row r="185" ht="21">
      <c r="I185" s="19"/>
    </row>
    <row r="186" ht="21">
      <c r="I186" s="19"/>
    </row>
    <row r="187" ht="21">
      <c r="I187" s="19"/>
    </row>
    <row r="188" ht="21">
      <c r="I188" s="19"/>
    </row>
    <row r="189" spans="7:9" ht="21">
      <c r="G189" s="18"/>
      <c r="I189" s="19"/>
    </row>
    <row r="190" spans="7:9" ht="21">
      <c r="G190" s="18"/>
      <c r="I190" s="19"/>
    </row>
    <row r="191" spans="7:9" ht="21">
      <c r="G191" s="18"/>
      <c r="I191" s="19"/>
    </row>
    <row r="192" spans="7:9" ht="21">
      <c r="G192" s="18"/>
      <c r="I192" s="19"/>
    </row>
    <row r="193" spans="7:9" ht="21">
      <c r="G193" s="18"/>
      <c r="I193" s="19"/>
    </row>
    <row r="194" spans="7:10" ht="21">
      <c r="G194" s="18"/>
      <c r="I194" s="20"/>
      <c r="J194" s="20"/>
    </row>
    <row r="195" spans="7:10" ht="21">
      <c r="G195" s="18"/>
      <c r="I195" s="20"/>
      <c r="J195" s="20"/>
    </row>
    <row r="196" spans="7:10" ht="21">
      <c r="G196" s="18"/>
      <c r="I196" s="20"/>
      <c r="J196" s="20"/>
    </row>
    <row r="197" spans="7:10" ht="21">
      <c r="G197" s="18"/>
      <c r="I197" s="20"/>
      <c r="J197" s="20"/>
    </row>
    <row r="198" spans="7:10" ht="21">
      <c r="G198" s="18"/>
      <c r="I198" s="20"/>
      <c r="J198" s="20"/>
    </row>
    <row r="199" spans="7:10" ht="21">
      <c r="G199" s="18"/>
      <c r="I199" s="20"/>
      <c r="J199" s="20"/>
    </row>
    <row r="200" spans="7:10" ht="21">
      <c r="G200" s="18"/>
      <c r="I200" s="20"/>
      <c r="J200" s="20"/>
    </row>
    <row r="201" spans="7:10" ht="21">
      <c r="G201" s="18"/>
      <c r="I201" s="20"/>
      <c r="J201" s="20"/>
    </row>
    <row r="202" spans="7:10" ht="21">
      <c r="G202" s="18"/>
      <c r="I202" s="20"/>
      <c r="J202" s="20"/>
    </row>
    <row r="203" spans="7:10" ht="21">
      <c r="G203" s="18"/>
      <c r="I203" s="20"/>
      <c r="J203" s="20"/>
    </row>
    <row r="204" spans="7:10" ht="21">
      <c r="G204" s="18"/>
      <c r="I204" s="20"/>
      <c r="J204" s="20"/>
    </row>
    <row r="205" spans="7:10" ht="21">
      <c r="G205" s="18"/>
      <c r="I205" s="20"/>
      <c r="J205" s="20"/>
    </row>
    <row r="206" spans="7:10" ht="21">
      <c r="G206" s="18"/>
      <c r="I206" s="20"/>
      <c r="J206" s="20"/>
    </row>
    <row r="207" spans="7:10" ht="21">
      <c r="G207" s="18"/>
      <c r="I207" s="20"/>
      <c r="J207" s="20"/>
    </row>
    <row r="208" spans="7:10" ht="21">
      <c r="G208" s="18"/>
      <c r="I208" s="20"/>
      <c r="J208" s="20"/>
    </row>
    <row r="209" spans="7:10" ht="21">
      <c r="G209" s="18"/>
      <c r="I209" s="20"/>
      <c r="J209" s="20"/>
    </row>
    <row r="210" spans="7:10" ht="21">
      <c r="G210" s="18"/>
      <c r="I210" s="20"/>
      <c r="J210" s="20"/>
    </row>
    <row r="211" spans="7:10" ht="21">
      <c r="G211" s="18"/>
      <c r="I211" s="20"/>
      <c r="J211" s="20"/>
    </row>
    <row r="212" spans="7:10" ht="21">
      <c r="G212" s="18"/>
      <c r="I212" s="20"/>
      <c r="J212" s="20"/>
    </row>
    <row r="213" spans="7:10" ht="21">
      <c r="G213" s="18"/>
      <c r="I213" s="20"/>
      <c r="J213" s="20"/>
    </row>
    <row r="214" spans="7:10" ht="21">
      <c r="G214" s="18"/>
      <c r="I214" s="20"/>
      <c r="J214" s="20"/>
    </row>
    <row r="215" spans="7:10" ht="21">
      <c r="G215" s="18"/>
      <c r="I215" s="20"/>
      <c r="J215" s="20"/>
    </row>
    <row r="216" spans="7:10" ht="21">
      <c r="G216" s="18"/>
      <c r="I216" s="20"/>
      <c r="J216" s="20"/>
    </row>
    <row r="217" spans="9:10" ht="21">
      <c r="I217" s="20"/>
      <c r="J217" s="20"/>
    </row>
    <row r="218" spans="9:10" ht="21">
      <c r="I218" s="20"/>
      <c r="J218" s="20"/>
    </row>
    <row r="219" spans="9:10" ht="21">
      <c r="I219" s="20"/>
      <c r="J219" s="20"/>
    </row>
    <row r="220" spans="9:10" ht="21">
      <c r="I220" s="20"/>
      <c r="J220" s="20"/>
    </row>
    <row r="221" spans="9:10" ht="21">
      <c r="I221" s="20"/>
      <c r="J221" s="20"/>
    </row>
    <row r="222" ht="21">
      <c r="I222" s="19"/>
    </row>
  </sheetData>
  <sheetProtection/>
  <printOptions gridLines="1"/>
  <pageMargins left="0.75" right="0.27" top="1" bottom="1" header="0.5" footer="0.5"/>
  <pageSetup horizontalDpi="300" verticalDpi="300" orientation="portrait" paperSize="9" r:id="rId3"/>
  <headerFooter alignWithMargins="0">
    <oddHeader>&amp;C&amp;A</oddHeader>
    <oddFooter>&amp;CPage &amp;P</oddFooter>
  </headerFooter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BR211"/>
  <sheetViews>
    <sheetView showGridLines="0" showRowColHeaders="0" zoomScalePageLayoutView="0" workbookViewId="0" topLeftCell="A1">
      <pane xSplit="7" ySplit="11" topLeftCell="H12" activePane="bottomRight" state="frozen"/>
      <selection pane="topLeft" activeCell="A1" sqref="A1"/>
      <selection pane="topRight" activeCell="H1" sqref="H1"/>
      <selection pane="bottomLeft" activeCell="A12" sqref="A12"/>
      <selection pane="bottomRight" activeCell="E126" sqref="E126"/>
    </sheetView>
  </sheetViews>
  <sheetFormatPr defaultColWidth="9.33203125" defaultRowHeight="21"/>
  <cols>
    <col min="2" max="2" width="33.33203125" style="0" customWidth="1"/>
    <col min="3" max="3" width="7.5" style="45" hidden="1" customWidth="1"/>
    <col min="4" max="4" width="5.66015625" style="0" customWidth="1"/>
    <col min="5" max="6" width="6.5" style="0" customWidth="1"/>
    <col min="7" max="7" width="8.66015625" style="0" customWidth="1"/>
    <col min="8" max="8" width="7.66015625" style="19" customWidth="1"/>
    <col min="9" max="9" width="7.16015625" style="19" customWidth="1"/>
    <col min="10" max="10" width="12.5" style="0" customWidth="1"/>
    <col min="11" max="11" width="13.16015625" style="0" customWidth="1"/>
  </cols>
  <sheetData>
    <row r="1" spans="1:70" ht="29.25">
      <c r="A1" s="57"/>
      <c r="B1" s="56"/>
      <c r="C1" s="56"/>
      <c r="D1" s="56"/>
      <c r="E1" s="56"/>
      <c r="F1" s="56"/>
      <c r="G1" s="43"/>
      <c r="H1" s="22"/>
      <c r="I1" s="22"/>
      <c r="J1" s="55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</row>
    <row r="2" spans="1:70" ht="26.25">
      <c r="A2" s="49"/>
      <c r="B2" s="46"/>
      <c r="C2" s="58"/>
      <c r="D2" s="58"/>
      <c r="E2" s="15"/>
      <c r="F2" s="15"/>
      <c r="G2" s="43"/>
      <c r="H2" s="22"/>
      <c r="I2" s="22"/>
      <c r="J2" s="55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</row>
    <row r="3" spans="1:70" ht="21">
      <c r="A3" s="63" t="s">
        <v>0</v>
      </c>
      <c r="B3" s="63" t="s">
        <v>1</v>
      </c>
      <c r="C3" s="62"/>
      <c r="D3" s="65" t="s">
        <v>4</v>
      </c>
      <c r="E3" s="66" t="s">
        <v>40</v>
      </c>
      <c r="F3" s="67" t="s">
        <v>41</v>
      </c>
      <c r="G3" s="68"/>
      <c r="H3" s="54" t="s">
        <v>4</v>
      </c>
      <c r="I3" s="69" t="s">
        <v>40</v>
      </c>
      <c r="J3" s="55"/>
      <c r="K3" s="55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</row>
    <row r="4" spans="1:70" ht="21">
      <c r="A4" s="64"/>
      <c r="B4" s="64"/>
      <c r="C4" s="50"/>
      <c r="D4" s="64"/>
      <c r="E4" s="64"/>
      <c r="F4" s="60" t="s">
        <v>42</v>
      </c>
      <c r="G4" s="61" t="s">
        <v>43</v>
      </c>
      <c r="H4" s="53">
        <v>1</v>
      </c>
      <c r="I4" s="28" t="s">
        <v>20</v>
      </c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</row>
    <row r="5" spans="1:70" ht="21">
      <c r="A5" s="8">
        <v>3103003</v>
      </c>
      <c r="B5" s="8" t="s">
        <v>44</v>
      </c>
      <c r="C5" s="8">
        <v>41</v>
      </c>
      <c r="D5" s="8">
        <v>41</v>
      </c>
      <c r="E5" s="9" t="str">
        <f aca="true" t="shared" si="0" ref="E5:E36">VLOOKUP(D5,$H$4:$I$11,2,TRUE)</f>
        <v>F</v>
      </c>
      <c r="F5" s="9" t="s">
        <v>20</v>
      </c>
      <c r="G5" s="8"/>
      <c r="H5" s="53">
        <v>50</v>
      </c>
      <c r="I5" s="28" t="s">
        <v>21</v>
      </c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</row>
    <row r="6" spans="1:70" ht="21">
      <c r="A6" s="8">
        <v>3603001</v>
      </c>
      <c r="B6" s="8" t="s">
        <v>45</v>
      </c>
      <c r="C6" s="8">
        <v>71</v>
      </c>
      <c r="D6" s="8">
        <v>71</v>
      </c>
      <c r="E6" s="9" t="str">
        <f t="shared" si="0"/>
        <v>A</v>
      </c>
      <c r="F6" s="9"/>
      <c r="G6" s="8"/>
      <c r="H6" s="53">
        <v>53</v>
      </c>
      <c r="I6" s="28" t="s">
        <v>22</v>
      </c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</row>
    <row r="7" spans="1:70" ht="21">
      <c r="A7" s="8">
        <v>3603002</v>
      </c>
      <c r="B7" s="8" t="s">
        <v>46</v>
      </c>
      <c r="C7" s="8">
        <v>74</v>
      </c>
      <c r="D7" s="8">
        <v>74</v>
      </c>
      <c r="E7" s="9" t="str">
        <f t="shared" si="0"/>
        <v>A</v>
      </c>
      <c r="F7" s="9"/>
      <c r="G7" s="8"/>
      <c r="H7" s="53">
        <v>57</v>
      </c>
      <c r="I7" s="28" t="s">
        <v>23</v>
      </c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</row>
    <row r="8" spans="1:70" ht="21">
      <c r="A8" s="8">
        <v>3603003</v>
      </c>
      <c r="B8" s="8" t="s">
        <v>47</v>
      </c>
      <c r="C8" s="8">
        <v>64</v>
      </c>
      <c r="D8" s="8">
        <v>64</v>
      </c>
      <c r="E8" s="9" t="str">
        <f t="shared" si="0"/>
        <v>B</v>
      </c>
      <c r="F8" s="9"/>
      <c r="G8" s="8"/>
      <c r="H8" s="53">
        <v>60</v>
      </c>
      <c r="I8" s="28" t="s">
        <v>24</v>
      </c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</row>
    <row r="9" spans="1:70" ht="21">
      <c r="A9" s="8">
        <v>3603004</v>
      </c>
      <c r="B9" s="8" t="s">
        <v>48</v>
      </c>
      <c r="C9" s="8">
        <v>56</v>
      </c>
      <c r="D9" s="8">
        <v>56</v>
      </c>
      <c r="E9" s="9" t="str">
        <f t="shared" si="0"/>
        <v>D+</v>
      </c>
      <c r="F9" s="9" t="s">
        <v>22</v>
      </c>
      <c r="G9" s="8"/>
      <c r="H9" s="53">
        <v>63</v>
      </c>
      <c r="I9" s="28" t="s">
        <v>25</v>
      </c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</row>
    <row r="10" spans="1:70" ht="21">
      <c r="A10" s="8">
        <v>3603005</v>
      </c>
      <c r="B10" s="8" t="s">
        <v>49</v>
      </c>
      <c r="C10" s="8">
        <v>52</v>
      </c>
      <c r="D10" s="8">
        <v>52</v>
      </c>
      <c r="E10" s="9" t="str">
        <f t="shared" si="0"/>
        <v>D</v>
      </c>
      <c r="F10" s="9" t="s">
        <v>21</v>
      </c>
      <c r="G10" s="8"/>
      <c r="H10" s="53">
        <v>67</v>
      </c>
      <c r="I10" s="28" t="s">
        <v>26</v>
      </c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</row>
    <row r="11" spans="1:70" ht="21">
      <c r="A11" s="8">
        <v>3603006</v>
      </c>
      <c r="B11" s="8" t="s">
        <v>50</v>
      </c>
      <c r="C11" s="8">
        <v>64</v>
      </c>
      <c r="D11" s="8">
        <v>64</v>
      </c>
      <c r="E11" s="9" t="str">
        <f t="shared" si="0"/>
        <v>B</v>
      </c>
      <c r="F11" s="9"/>
      <c r="G11" s="8"/>
      <c r="H11" s="53">
        <v>70</v>
      </c>
      <c r="I11" s="28" t="s">
        <v>27</v>
      </c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</row>
    <row r="12" spans="1:70" ht="21">
      <c r="A12" s="8">
        <v>3603008</v>
      </c>
      <c r="B12" s="8" t="s">
        <v>51</v>
      </c>
      <c r="C12" s="8">
        <v>62</v>
      </c>
      <c r="D12" s="8">
        <v>62</v>
      </c>
      <c r="E12" s="9" t="str">
        <f t="shared" si="0"/>
        <v>C+</v>
      </c>
      <c r="F12" s="9"/>
      <c r="G12" s="8"/>
      <c r="H12"/>
      <c r="I1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</row>
    <row r="13" spans="1:70" ht="21">
      <c r="A13" s="8">
        <v>3603009</v>
      </c>
      <c r="B13" s="8" t="s">
        <v>52</v>
      </c>
      <c r="C13" s="8">
        <v>62</v>
      </c>
      <c r="D13" s="8">
        <v>62</v>
      </c>
      <c r="E13" s="9" t="str">
        <f t="shared" si="0"/>
        <v>C+</v>
      </c>
      <c r="F13" s="9"/>
      <c r="G13" s="8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</row>
    <row r="14" spans="1:70" ht="21">
      <c r="A14" s="8">
        <v>3603010</v>
      </c>
      <c r="B14" s="8" t="s">
        <v>53</v>
      </c>
      <c r="C14" s="8">
        <v>72</v>
      </c>
      <c r="D14" s="8">
        <v>72</v>
      </c>
      <c r="E14" s="9" t="str">
        <f t="shared" si="0"/>
        <v>A</v>
      </c>
      <c r="F14" s="9"/>
      <c r="G14" s="8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</row>
    <row r="15" spans="1:70" ht="21">
      <c r="A15" s="8">
        <v>3603011</v>
      </c>
      <c r="B15" s="8" t="s">
        <v>54</v>
      </c>
      <c r="C15" s="8">
        <v>66</v>
      </c>
      <c r="D15" s="8">
        <v>66</v>
      </c>
      <c r="E15" s="9" t="str">
        <f t="shared" si="0"/>
        <v>B</v>
      </c>
      <c r="F15" s="9"/>
      <c r="G15" s="8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</row>
    <row r="16" spans="1:70" ht="21">
      <c r="A16" s="8">
        <v>3603011</v>
      </c>
      <c r="B16" s="8" t="s">
        <v>55</v>
      </c>
      <c r="C16" s="8">
        <v>62</v>
      </c>
      <c r="D16" s="8">
        <v>62</v>
      </c>
      <c r="E16" s="9" t="str">
        <f t="shared" si="0"/>
        <v>C+</v>
      </c>
      <c r="F16" s="9"/>
      <c r="G16" s="8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</row>
    <row r="17" spans="1:70" ht="21">
      <c r="A17" s="8">
        <v>3603012</v>
      </c>
      <c r="B17" s="8" t="s">
        <v>56</v>
      </c>
      <c r="C17" s="8">
        <v>66</v>
      </c>
      <c r="D17" s="8">
        <v>66</v>
      </c>
      <c r="E17" s="9" t="str">
        <f t="shared" si="0"/>
        <v>B</v>
      </c>
      <c r="F17" s="9"/>
      <c r="G17" s="8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</row>
    <row r="18" spans="1:70" ht="21">
      <c r="A18" s="8">
        <v>3603014</v>
      </c>
      <c r="B18" s="8" t="s">
        <v>57</v>
      </c>
      <c r="C18" s="8">
        <v>73</v>
      </c>
      <c r="D18" s="8">
        <v>73</v>
      </c>
      <c r="E18" s="9" t="str">
        <f t="shared" si="0"/>
        <v>A</v>
      </c>
      <c r="F18" s="9"/>
      <c r="G18" s="8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</row>
    <row r="19" spans="1:70" ht="21">
      <c r="A19" s="8">
        <v>3603016</v>
      </c>
      <c r="B19" s="8" t="s">
        <v>58</v>
      </c>
      <c r="C19" s="8">
        <v>77</v>
      </c>
      <c r="D19" s="8">
        <v>77</v>
      </c>
      <c r="E19" s="9" t="str">
        <f t="shared" si="0"/>
        <v>A</v>
      </c>
      <c r="F19" s="9"/>
      <c r="G19" s="8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</row>
    <row r="20" spans="1:70" ht="21">
      <c r="A20" s="8">
        <v>3603017</v>
      </c>
      <c r="B20" s="8" t="s">
        <v>59</v>
      </c>
      <c r="C20" s="8">
        <v>55</v>
      </c>
      <c r="D20" s="8">
        <v>55</v>
      </c>
      <c r="E20" s="9" t="str">
        <f t="shared" si="0"/>
        <v>D+</v>
      </c>
      <c r="F20" s="9" t="s">
        <v>22</v>
      </c>
      <c r="G20" s="8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</row>
    <row r="21" spans="1:70" ht="21">
      <c r="A21" s="8">
        <v>3603018</v>
      </c>
      <c r="B21" s="8" t="s">
        <v>60</v>
      </c>
      <c r="C21" s="8">
        <v>66</v>
      </c>
      <c r="D21" s="8">
        <v>66</v>
      </c>
      <c r="E21" s="9" t="str">
        <f t="shared" si="0"/>
        <v>B</v>
      </c>
      <c r="F21" s="9"/>
      <c r="G21" s="8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</row>
    <row r="22" spans="1:70" ht="21">
      <c r="A22" s="8">
        <v>3603019</v>
      </c>
      <c r="B22" s="8" t="s">
        <v>61</v>
      </c>
      <c r="C22" s="8">
        <v>76</v>
      </c>
      <c r="D22" s="8">
        <v>76</v>
      </c>
      <c r="E22" s="9" t="str">
        <f t="shared" si="0"/>
        <v>A</v>
      </c>
      <c r="F22" s="9"/>
      <c r="G22" s="8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</row>
    <row r="23" spans="1:70" ht="21">
      <c r="A23" s="8">
        <v>3603020</v>
      </c>
      <c r="B23" s="8" t="s">
        <v>62</v>
      </c>
      <c r="C23" s="8">
        <v>65</v>
      </c>
      <c r="D23" s="8">
        <v>65</v>
      </c>
      <c r="E23" s="9" t="str">
        <f t="shared" si="0"/>
        <v>B</v>
      </c>
      <c r="F23" s="9"/>
      <c r="G23" s="8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</row>
    <row r="24" spans="1:70" ht="21">
      <c r="A24" s="8">
        <v>3603022</v>
      </c>
      <c r="B24" s="8" t="s">
        <v>63</v>
      </c>
      <c r="C24" s="8">
        <v>60</v>
      </c>
      <c r="D24" s="8">
        <v>60</v>
      </c>
      <c r="E24" s="9" t="str">
        <f t="shared" si="0"/>
        <v>C+</v>
      </c>
      <c r="F24" s="9"/>
      <c r="G24" s="8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</row>
    <row r="25" spans="1:70" ht="21">
      <c r="A25" s="8">
        <v>3603022</v>
      </c>
      <c r="B25" s="8" t="s">
        <v>64</v>
      </c>
      <c r="C25" s="8">
        <v>59</v>
      </c>
      <c r="D25" s="8">
        <v>59</v>
      </c>
      <c r="E25" s="9" t="str">
        <f t="shared" si="0"/>
        <v>C</v>
      </c>
      <c r="F25" s="9"/>
      <c r="G25" s="8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</row>
    <row r="26" spans="1:70" ht="21">
      <c r="A26" s="8">
        <v>3603023</v>
      </c>
      <c r="B26" s="8" t="s">
        <v>65</v>
      </c>
      <c r="C26" s="8">
        <v>64</v>
      </c>
      <c r="D26" s="8">
        <v>64</v>
      </c>
      <c r="E26" s="9" t="str">
        <f t="shared" si="0"/>
        <v>B</v>
      </c>
      <c r="F26" s="9"/>
      <c r="G26" s="8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</row>
    <row r="27" spans="1:70" ht="21">
      <c r="A27" s="8">
        <v>3603024</v>
      </c>
      <c r="B27" s="8" t="s">
        <v>66</v>
      </c>
      <c r="C27" s="8">
        <v>56</v>
      </c>
      <c r="D27" s="8">
        <v>56</v>
      </c>
      <c r="E27" s="9" t="str">
        <f t="shared" si="0"/>
        <v>D+</v>
      </c>
      <c r="F27" s="9" t="s">
        <v>22</v>
      </c>
      <c r="G27" s="8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</row>
    <row r="28" spans="1:70" ht="21">
      <c r="A28" s="8">
        <v>3603026</v>
      </c>
      <c r="B28" s="8" t="s">
        <v>67</v>
      </c>
      <c r="C28" s="8">
        <v>70</v>
      </c>
      <c r="D28" s="8">
        <v>70</v>
      </c>
      <c r="E28" s="9" t="str">
        <f t="shared" si="0"/>
        <v>A</v>
      </c>
      <c r="F28" s="9"/>
      <c r="G28" s="8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</row>
    <row r="29" spans="1:70" ht="21">
      <c r="A29" s="8">
        <v>3603028</v>
      </c>
      <c r="B29" s="8" t="s">
        <v>68</v>
      </c>
      <c r="C29" s="8">
        <v>70</v>
      </c>
      <c r="D29" s="8">
        <v>70</v>
      </c>
      <c r="E29" s="9" t="str">
        <f t="shared" si="0"/>
        <v>A</v>
      </c>
      <c r="F29" s="9"/>
      <c r="G29" s="8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</row>
    <row r="30" spans="1:70" ht="21">
      <c r="A30" s="8">
        <v>3603029</v>
      </c>
      <c r="B30" s="8" t="s">
        <v>69</v>
      </c>
      <c r="C30" s="8">
        <v>61</v>
      </c>
      <c r="D30" s="8">
        <v>61</v>
      </c>
      <c r="E30" s="9" t="str">
        <f t="shared" si="0"/>
        <v>C+</v>
      </c>
      <c r="F30" s="9"/>
      <c r="G30" s="8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</row>
    <row r="31" spans="1:70" ht="21">
      <c r="A31" s="8">
        <v>3603030</v>
      </c>
      <c r="B31" s="8" t="s">
        <v>70</v>
      </c>
      <c r="C31" s="8">
        <v>67</v>
      </c>
      <c r="D31" s="8">
        <v>67</v>
      </c>
      <c r="E31" s="9" t="str">
        <f t="shared" si="0"/>
        <v>B+</v>
      </c>
      <c r="F31" s="9"/>
      <c r="G31" s="8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</row>
    <row r="32" spans="1:70" ht="21">
      <c r="A32" s="8">
        <v>3603031</v>
      </c>
      <c r="B32" s="8" t="s">
        <v>71</v>
      </c>
      <c r="C32" s="8">
        <v>52</v>
      </c>
      <c r="D32" s="8">
        <v>52</v>
      </c>
      <c r="E32" s="9" t="str">
        <f t="shared" si="0"/>
        <v>D</v>
      </c>
      <c r="F32" s="9" t="s">
        <v>21</v>
      </c>
      <c r="G32" s="8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</row>
    <row r="33" spans="1:70" ht="21">
      <c r="A33" s="8">
        <v>3603032</v>
      </c>
      <c r="B33" s="8" t="s">
        <v>72</v>
      </c>
      <c r="C33" s="8">
        <v>56</v>
      </c>
      <c r="D33" s="8">
        <v>56</v>
      </c>
      <c r="E33" s="9" t="str">
        <f t="shared" si="0"/>
        <v>D+</v>
      </c>
      <c r="F33" s="9" t="s">
        <v>22</v>
      </c>
      <c r="G33" s="8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</row>
    <row r="34" spans="1:70" ht="21">
      <c r="A34" s="8">
        <v>3603033</v>
      </c>
      <c r="B34" s="8" t="s">
        <v>73</v>
      </c>
      <c r="C34" s="8">
        <v>64</v>
      </c>
      <c r="D34" s="8">
        <v>64</v>
      </c>
      <c r="E34" s="9" t="str">
        <f t="shared" si="0"/>
        <v>B</v>
      </c>
      <c r="F34" s="9"/>
      <c r="G34" s="8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</row>
    <row r="35" spans="1:70" ht="21">
      <c r="A35" s="8">
        <v>3603034</v>
      </c>
      <c r="B35" s="8" t="s">
        <v>74</v>
      </c>
      <c r="C35" s="8">
        <v>58</v>
      </c>
      <c r="D35" s="8">
        <v>58</v>
      </c>
      <c r="E35" s="9" t="str">
        <f t="shared" si="0"/>
        <v>C</v>
      </c>
      <c r="F35" s="9"/>
      <c r="G35" s="8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</row>
    <row r="36" spans="1:70" ht="21">
      <c r="A36" s="8">
        <v>3603035</v>
      </c>
      <c r="B36" s="8" t="s">
        <v>75</v>
      </c>
      <c r="C36" s="8">
        <v>65</v>
      </c>
      <c r="D36" s="8">
        <v>65</v>
      </c>
      <c r="E36" s="9" t="str">
        <f t="shared" si="0"/>
        <v>B</v>
      </c>
      <c r="F36" s="9"/>
      <c r="G36" s="8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</row>
    <row r="37" spans="1:70" ht="21">
      <c r="A37" s="8">
        <v>3603036</v>
      </c>
      <c r="B37" s="8" t="s">
        <v>76</v>
      </c>
      <c r="C37" s="8">
        <v>53</v>
      </c>
      <c r="D37" s="8">
        <v>53</v>
      </c>
      <c r="E37" s="9" t="str">
        <f aca="true" t="shared" si="1" ref="E37:E68">VLOOKUP(D37,$H$4:$I$11,2,TRUE)</f>
        <v>D+</v>
      </c>
      <c r="F37" s="9" t="s">
        <v>22</v>
      </c>
      <c r="G37" s="8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</row>
    <row r="38" spans="1:70" ht="21">
      <c r="A38" s="8">
        <v>3603037</v>
      </c>
      <c r="B38" s="8" t="s">
        <v>77</v>
      </c>
      <c r="C38" s="8">
        <v>71</v>
      </c>
      <c r="D38" s="8">
        <v>71</v>
      </c>
      <c r="E38" s="9" t="str">
        <f t="shared" si="1"/>
        <v>A</v>
      </c>
      <c r="F38" s="9"/>
      <c r="G38" s="8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  <c r="BR38" s="52"/>
    </row>
    <row r="39" spans="1:70" ht="21">
      <c r="A39" s="8">
        <v>3603038</v>
      </c>
      <c r="B39" s="8" t="s">
        <v>78</v>
      </c>
      <c r="C39" s="8">
        <v>58</v>
      </c>
      <c r="D39" s="8">
        <v>58</v>
      </c>
      <c r="E39" s="9" t="str">
        <f t="shared" si="1"/>
        <v>C</v>
      </c>
      <c r="F39" s="9"/>
      <c r="G39" s="8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52"/>
      <c r="BR39" s="52"/>
    </row>
    <row r="40" spans="1:70" ht="21">
      <c r="A40" s="8">
        <v>3603039</v>
      </c>
      <c r="B40" s="8" t="s">
        <v>79</v>
      </c>
      <c r="C40" s="8">
        <v>60</v>
      </c>
      <c r="D40" s="8">
        <v>60</v>
      </c>
      <c r="E40" s="9" t="str">
        <f t="shared" si="1"/>
        <v>C+</v>
      </c>
      <c r="F40" s="9"/>
      <c r="G40" s="8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2"/>
      <c r="BR40" s="52"/>
    </row>
    <row r="41" spans="1:70" ht="21">
      <c r="A41" s="8">
        <v>3603040</v>
      </c>
      <c r="B41" s="8" t="s">
        <v>80</v>
      </c>
      <c r="C41" s="8">
        <v>73</v>
      </c>
      <c r="D41" s="8">
        <v>73</v>
      </c>
      <c r="E41" s="9" t="str">
        <f t="shared" si="1"/>
        <v>A</v>
      </c>
      <c r="F41" s="9"/>
      <c r="G41" s="8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2"/>
      <c r="BR41" s="52"/>
    </row>
    <row r="42" spans="1:70" ht="21">
      <c r="A42" s="8">
        <v>3603042</v>
      </c>
      <c r="B42" s="8" t="s">
        <v>81</v>
      </c>
      <c r="C42" s="8">
        <v>64</v>
      </c>
      <c r="D42" s="8">
        <v>64</v>
      </c>
      <c r="E42" s="9" t="str">
        <f t="shared" si="1"/>
        <v>B</v>
      </c>
      <c r="F42" s="9"/>
      <c r="G42" s="8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  <c r="BM42" s="52"/>
      <c r="BN42" s="52"/>
      <c r="BO42" s="52"/>
      <c r="BP42" s="52"/>
      <c r="BQ42" s="52"/>
      <c r="BR42" s="52"/>
    </row>
    <row r="43" spans="1:70" ht="21">
      <c r="A43" s="8">
        <v>3603043</v>
      </c>
      <c r="B43" s="8" t="s">
        <v>82</v>
      </c>
      <c r="C43" s="8">
        <v>64</v>
      </c>
      <c r="D43" s="8">
        <v>64</v>
      </c>
      <c r="E43" s="9" t="str">
        <f t="shared" si="1"/>
        <v>B</v>
      </c>
      <c r="F43" s="9"/>
      <c r="G43" s="8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52"/>
      <c r="BO43" s="52"/>
      <c r="BP43" s="52"/>
      <c r="BQ43" s="52"/>
      <c r="BR43" s="52"/>
    </row>
    <row r="44" spans="1:70" ht="21">
      <c r="A44" s="8">
        <v>3603043</v>
      </c>
      <c r="B44" s="8" t="s">
        <v>83</v>
      </c>
      <c r="C44" s="8">
        <v>65</v>
      </c>
      <c r="D44" s="8">
        <v>65</v>
      </c>
      <c r="E44" s="9" t="str">
        <f t="shared" si="1"/>
        <v>B</v>
      </c>
      <c r="F44" s="9"/>
      <c r="G44" s="8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</row>
    <row r="45" spans="1:70" ht="21">
      <c r="A45" s="8">
        <v>3603044</v>
      </c>
      <c r="B45" s="8" t="s">
        <v>84</v>
      </c>
      <c r="C45" s="8">
        <v>65</v>
      </c>
      <c r="D45" s="8">
        <v>65</v>
      </c>
      <c r="E45" s="9" t="str">
        <f t="shared" si="1"/>
        <v>B</v>
      </c>
      <c r="F45" s="9"/>
      <c r="G45" s="8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</row>
    <row r="46" spans="1:70" ht="21">
      <c r="A46" s="8">
        <v>3603045</v>
      </c>
      <c r="B46" s="8" t="s">
        <v>85</v>
      </c>
      <c r="C46" s="8">
        <v>57</v>
      </c>
      <c r="D46" s="8">
        <v>57</v>
      </c>
      <c r="E46" s="9" t="str">
        <f t="shared" si="1"/>
        <v>C</v>
      </c>
      <c r="F46" s="9"/>
      <c r="G46" s="8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  <c r="BP46" s="52"/>
      <c r="BQ46" s="52"/>
      <c r="BR46" s="52"/>
    </row>
    <row r="47" spans="1:70" ht="21">
      <c r="A47" s="8">
        <v>3603046</v>
      </c>
      <c r="B47" s="8" t="s">
        <v>86</v>
      </c>
      <c r="C47" s="8">
        <v>57</v>
      </c>
      <c r="D47" s="8">
        <v>57</v>
      </c>
      <c r="E47" s="9" t="str">
        <f t="shared" si="1"/>
        <v>C</v>
      </c>
      <c r="F47" s="9"/>
      <c r="G47" s="8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52"/>
      <c r="BJ47" s="52"/>
      <c r="BK47" s="52"/>
      <c r="BL47" s="52"/>
      <c r="BM47" s="52"/>
      <c r="BN47" s="52"/>
      <c r="BO47" s="52"/>
      <c r="BP47" s="52"/>
      <c r="BQ47" s="52"/>
      <c r="BR47" s="52"/>
    </row>
    <row r="48" spans="1:70" ht="21">
      <c r="A48" s="8">
        <v>3603047</v>
      </c>
      <c r="B48" s="8" t="s">
        <v>87</v>
      </c>
      <c r="C48" s="8">
        <v>57</v>
      </c>
      <c r="D48" s="8">
        <v>57</v>
      </c>
      <c r="E48" s="9" t="str">
        <f t="shared" si="1"/>
        <v>C</v>
      </c>
      <c r="F48" s="9"/>
      <c r="G48" s="8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/>
      <c r="BI48" s="52"/>
      <c r="BJ48" s="52"/>
      <c r="BK48" s="52"/>
      <c r="BL48" s="52"/>
      <c r="BM48" s="52"/>
      <c r="BN48" s="52"/>
      <c r="BO48" s="52"/>
      <c r="BP48" s="52"/>
      <c r="BQ48" s="52"/>
      <c r="BR48" s="52"/>
    </row>
    <row r="49" spans="1:70" ht="21">
      <c r="A49" s="8">
        <v>3603048</v>
      </c>
      <c r="B49" s="8" t="s">
        <v>88</v>
      </c>
      <c r="C49" s="8">
        <v>57</v>
      </c>
      <c r="D49" s="8">
        <v>57</v>
      </c>
      <c r="E49" s="9" t="str">
        <f t="shared" si="1"/>
        <v>C</v>
      </c>
      <c r="F49" s="9"/>
      <c r="G49" s="8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52"/>
      <c r="BR49" s="52"/>
    </row>
    <row r="50" spans="1:70" ht="21">
      <c r="A50" s="8">
        <v>3603049</v>
      </c>
      <c r="B50" s="8" t="s">
        <v>89</v>
      </c>
      <c r="C50" s="8">
        <v>67</v>
      </c>
      <c r="D50" s="8">
        <v>67</v>
      </c>
      <c r="E50" s="9" t="str">
        <f t="shared" si="1"/>
        <v>B+</v>
      </c>
      <c r="F50" s="9"/>
      <c r="G50" s="8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52"/>
      <c r="BJ50" s="52"/>
      <c r="BK50" s="52"/>
      <c r="BL50" s="52"/>
      <c r="BM50" s="52"/>
      <c r="BN50" s="52"/>
      <c r="BO50" s="52"/>
      <c r="BP50" s="52"/>
      <c r="BQ50" s="52"/>
      <c r="BR50" s="52"/>
    </row>
    <row r="51" spans="1:70" ht="21">
      <c r="A51" s="8">
        <v>3603050</v>
      </c>
      <c r="B51" s="8" t="s">
        <v>90</v>
      </c>
      <c r="C51" s="8">
        <v>63</v>
      </c>
      <c r="D51" s="8">
        <v>63</v>
      </c>
      <c r="E51" s="9" t="str">
        <f t="shared" si="1"/>
        <v>B</v>
      </c>
      <c r="F51" s="9"/>
      <c r="G51" s="8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2"/>
      <c r="BR51" s="52"/>
    </row>
    <row r="52" spans="1:70" ht="21">
      <c r="A52" s="8">
        <v>3603051</v>
      </c>
      <c r="B52" s="8" t="s">
        <v>91</v>
      </c>
      <c r="C52" s="8">
        <v>64</v>
      </c>
      <c r="D52" s="8">
        <v>64</v>
      </c>
      <c r="E52" s="9" t="str">
        <f t="shared" si="1"/>
        <v>B</v>
      </c>
      <c r="F52" s="9"/>
      <c r="G52" s="8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BM52" s="52"/>
      <c r="BN52" s="52"/>
      <c r="BO52" s="52"/>
      <c r="BP52" s="52"/>
      <c r="BQ52" s="52"/>
      <c r="BR52" s="52"/>
    </row>
    <row r="53" spans="1:70" ht="21">
      <c r="A53" s="8">
        <v>3603052</v>
      </c>
      <c r="B53" s="8" t="s">
        <v>92</v>
      </c>
      <c r="C53" s="8">
        <v>58</v>
      </c>
      <c r="D53" s="8">
        <v>58</v>
      </c>
      <c r="E53" s="9" t="str">
        <f t="shared" si="1"/>
        <v>C</v>
      </c>
      <c r="F53" s="9"/>
      <c r="G53" s="8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</row>
    <row r="54" spans="1:70" ht="21">
      <c r="A54" s="8">
        <v>3603053</v>
      </c>
      <c r="B54" s="8" t="s">
        <v>93</v>
      </c>
      <c r="C54" s="8">
        <v>67</v>
      </c>
      <c r="D54" s="8">
        <v>67</v>
      </c>
      <c r="E54" s="9" t="str">
        <f t="shared" si="1"/>
        <v>B+</v>
      </c>
      <c r="F54" s="9"/>
      <c r="G54" s="8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2"/>
      <c r="BQ54" s="52"/>
      <c r="BR54" s="52"/>
    </row>
    <row r="55" spans="1:70" ht="21">
      <c r="A55" s="8">
        <v>3603057</v>
      </c>
      <c r="B55" s="8" t="s">
        <v>94</v>
      </c>
      <c r="C55" s="8">
        <v>59</v>
      </c>
      <c r="D55" s="8">
        <v>59</v>
      </c>
      <c r="E55" s="9" t="str">
        <f t="shared" si="1"/>
        <v>C</v>
      </c>
      <c r="F55" s="9"/>
      <c r="G55" s="8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  <c r="BH55" s="52"/>
      <c r="BI55" s="52"/>
      <c r="BJ55" s="52"/>
      <c r="BK55" s="52"/>
      <c r="BL55" s="52"/>
      <c r="BM55" s="52"/>
      <c r="BN55" s="52"/>
      <c r="BO55" s="52"/>
      <c r="BP55" s="52"/>
      <c r="BQ55" s="52"/>
      <c r="BR55" s="52"/>
    </row>
    <row r="56" spans="1:70" ht="21">
      <c r="A56" s="8">
        <v>3603058</v>
      </c>
      <c r="B56" s="8" t="s">
        <v>95</v>
      </c>
      <c r="C56" s="8">
        <v>69</v>
      </c>
      <c r="D56" s="8">
        <v>69</v>
      </c>
      <c r="E56" s="9" t="str">
        <f t="shared" si="1"/>
        <v>B+</v>
      </c>
      <c r="F56" s="9"/>
      <c r="G56" s="8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52"/>
      <c r="BK56" s="52"/>
      <c r="BL56" s="52"/>
      <c r="BM56" s="52"/>
      <c r="BN56" s="52"/>
      <c r="BO56" s="52"/>
      <c r="BP56" s="52"/>
      <c r="BQ56" s="52"/>
      <c r="BR56" s="52"/>
    </row>
    <row r="57" spans="1:70" ht="21">
      <c r="A57" s="8">
        <v>3603060</v>
      </c>
      <c r="B57" s="8" t="s">
        <v>96</v>
      </c>
      <c r="C57" s="8">
        <v>56</v>
      </c>
      <c r="D57" s="8">
        <v>56</v>
      </c>
      <c r="E57" s="9" t="str">
        <f t="shared" si="1"/>
        <v>D+</v>
      </c>
      <c r="F57" s="9" t="s">
        <v>22</v>
      </c>
      <c r="G57" s="8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52"/>
      <c r="BK57" s="52"/>
      <c r="BL57" s="52"/>
      <c r="BM57" s="52"/>
      <c r="BN57" s="52"/>
      <c r="BO57" s="52"/>
      <c r="BP57" s="52"/>
      <c r="BQ57" s="52"/>
      <c r="BR57" s="52"/>
    </row>
    <row r="58" spans="1:70" ht="21">
      <c r="A58" s="8">
        <v>3603061</v>
      </c>
      <c r="B58" s="8" t="s">
        <v>97</v>
      </c>
      <c r="C58" s="8">
        <v>61</v>
      </c>
      <c r="D58" s="8">
        <v>61</v>
      </c>
      <c r="E58" s="9" t="str">
        <f t="shared" si="1"/>
        <v>C+</v>
      </c>
      <c r="F58" s="9"/>
      <c r="G58" s="8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  <c r="BD58" s="52"/>
      <c r="BE58" s="52"/>
      <c r="BF58" s="52"/>
      <c r="BG58" s="52"/>
      <c r="BH58" s="52"/>
      <c r="BI58" s="52"/>
      <c r="BJ58" s="52"/>
      <c r="BK58" s="52"/>
      <c r="BL58" s="52"/>
      <c r="BM58" s="52"/>
      <c r="BN58" s="52"/>
      <c r="BO58" s="52"/>
      <c r="BP58" s="52"/>
      <c r="BQ58" s="52"/>
      <c r="BR58" s="52"/>
    </row>
    <row r="59" spans="1:70" ht="21">
      <c r="A59" s="8">
        <v>3603063</v>
      </c>
      <c r="B59" s="8" t="s">
        <v>98</v>
      </c>
      <c r="C59" s="8">
        <v>63</v>
      </c>
      <c r="D59" s="8">
        <v>63</v>
      </c>
      <c r="E59" s="9" t="str">
        <f t="shared" si="1"/>
        <v>B</v>
      </c>
      <c r="F59" s="9"/>
      <c r="G59" s="8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2"/>
      <c r="BD59" s="52"/>
      <c r="BE59" s="52"/>
      <c r="BF59" s="52"/>
      <c r="BG59" s="52"/>
      <c r="BH59" s="52"/>
      <c r="BI59" s="52"/>
      <c r="BJ59" s="52"/>
      <c r="BK59" s="52"/>
      <c r="BL59" s="52"/>
      <c r="BM59" s="52"/>
      <c r="BN59" s="52"/>
      <c r="BO59" s="52"/>
      <c r="BP59" s="52"/>
      <c r="BQ59" s="52"/>
      <c r="BR59" s="52"/>
    </row>
    <row r="60" spans="1:70" ht="21">
      <c r="A60" s="8">
        <v>3603064</v>
      </c>
      <c r="B60" s="8" t="s">
        <v>99</v>
      </c>
      <c r="C60" s="8">
        <v>65</v>
      </c>
      <c r="D60" s="8">
        <v>65</v>
      </c>
      <c r="E60" s="9" t="str">
        <f t="shared" si="1"/>
        <v>B</v>
      </c>
      <c r="F60" s="9"/>
      <c r="G60" s="8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C60" s="52"/>
      <c r="BD60" s="52"/>
      <c r="BE60" s="52"/>
      <c r="BF60" s="52"/>
      <c r="BG60" s="52"/>
      <c r="BH60" s="52"/>
      <c r="BI60" s="52"/>
      <c r="BJ60" s="52"/>
      <c r="BK60" s="52"/>
      <c r="BL60" s="52"/>
      <c r="BM60" s="52"/>
      <c r="BN60" s="52"/>
      <c r="BO60" s="52"/>
      <c r="BP60" s="52"/>
      <c r="BQ60" s="52"/>
      <c r="BR60" s="52"/>
    </row>
    <row r="61" spans="1:70" ht="21">
      <c r="A61" s="8">
        <v>3603065</v>
      </c>
      <c r="B61" s="8" t="s">
        <v>100</v>
      </c>
      <c r="C61" s="8">
        <v>77</v>
      </c>
      <c r="D61" s="8">
        <v>77</v>
      </c>
      <c r="E61" s="9" t="str">
        <f t="shared" si="1"/>
        <v>A</v>
      </c>
      <c r="F61" s="9"/>
      <c r="G61" s="8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2"/>
      <c r="BG61" s="52"/>
      <c r="BH61" s="52"/>
      <c r="BI61" s="52"/>
      <c r="BJ61" s="52"/>
      <c r="BK61" s="52"/>
      <c r="BL61" s="52"/>
      <c r="BM61" s="52"/>
      <c r="BN61" s="52"/>
      <c r="BO61" s="52"/>
      <c r="BP61" s="52"/>
      <c r="BQ61" s="52"/>
      <c r="BR61" s="52"/>
    </row>
    <row r="62" spans="1:70" ht="21">
      <c r="A62" s="8">
        <v>3603066</v>
      </c>
      <c r="B62" s="8" t="s">
        <v>101</v>
      </c>
      <c r="C62" s="8">
        <v>60</v>
      </c>
      <c r="D62" s="8">
        <v>60</v>
      </c>
      <c r="E62" s="9" t="str">
        <f t="shared" si="1"/>
        <v>C+</v>
      </c>
      <c r="F62" s="9"/>
      <c r="G62" s="8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  <c r="BA62" s="52"/>
      <c r="BB62" s="52"/>
      <c r="BC62" s="52"/>
      <c r="BD62" s="52"/>
      <c r="BE62" s="52"/>
      <c r="BF62" s="52"/>
      <c r="BG62" s="52"/>
      <c r="BH62" s="52"/>
      <c r="BI62" s="52"/>
      <c r="BJ62" s="52"/>
      <c r="BK62" s="52"/>
      <c r="BL62" s="52"/>
      <c r="BM62" s="52"/>
      <c r="BN62" s="52"/>
      <c r="BO62" s="52"/>
      <c r="BP62" s="52"/>
      <c r="BQ62" s="52"/>
      <c r="BR62" s="52"/>
    </row>
    <row r="63" spans="1:70" ht="21">
      <c r="A63" s="8">
        <v>3603067</v>
      </c>
      <c r="B63" s="8" t="s">
        <v>102</v>
      </c>
      <c r="C63" s="8">
        <v>61</v>
      </c>
      <c r="D63" s="8">
        <v>61</v>
      </c>
      <c r="E63" s="9" t="str">
        <f t="shared" si="1"/>
        <v>C+</v>
      </c>
      <c r="F63" s="9"/>
      <c r="G63" s="8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2"/>
      <c r="BA63" s="52"/>
      <c r="BB63" s="52"/>
      <c r="BC63" s="52"/>
      <c r="BD63" s="52"/>
      <c r="BE63" s="52"/>
      <c r="BF63" s="52"/>
      <c r="BG63" s="52"/>
      <c r="BH63" s="52"/>
      <c r="BI63" s="52"/>
      <c r="BJ63" s="52"/>
      <c r="BK63" s="52"/>
      <c r="BL63" s="52"/>
      <c r="BM63" s="52"/>
      <c r="BN63" s="52"/>
      <c r="BO63" s="52"/>
      <c r="BP63" s="52"/>
      <c r="BQ63" s="52"/>
      <c r="BR63" s="52"/>
    </row>
    <row r="64" spans="1:70" ht="21">
      <c r="A64" s="8">
        <v>3603068</v>
      </c>
      <c r="B64" s="8" t="s">
        <v>103</v>
      </c>
      <c r="C64" s="8">
        <v>59</v>
      </c>
      <c r="D64" s="8">
        <v>59</v>
      </c>
      <c r="E64" s="9" t="str">
        <f t="shared" si="1"/>
        <v>C</v>
      </c>
      <c r="F64" s="9"/>
      <c r="G64" s="8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2"/>
      <c r="BA64" s="52"/>
      <c r="BB64" s="52"/>
      <c r="BC64" s="52"/>
      <c r="BD64" s="52"/>
      <c r="BE64" s="52"/>
      <c r="BF64" s="52"/>
      <c r="BG64" s="52"/>
      <c r="BH64" s="52"/>
      <c r="BI64" s="52"/>
      <c r="BJ64" s="52"/>
      <c r="BK64" s="52"/>
      <c r="BL64" s="52"/>
      <c r="BM64" s="52"/>
      <c r="BN64" s="52"/>
      <c r="BO64" s="52"/>
      <c r="BP64" s="52"/>
      <c r="BQ64" s="52"/>
      <c r="BR64" s="52"/>
    </row>
    <row r="65" spans="1:70" ht="21">
      <c r="A65" s="8">
        <v>3603069</v>
      </c>
      <c r="B65" s="8" t="s">
        <v>104</v>
      </c>
      <c r="C65" s="8">
        <v>59</v>
      </c>
      <c r="D65" s="8">
        <v>59</v>
      </c>
      <c r="E65" s="9" t="str">
        <f t="shared" si="1"/>
        <v>C</v>
      </c>
      <c r="F65" s="9"/>
      <c r="G65" s="8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/>
      <c r="BG65" s="52"/>
      <c r="BH65" s="52"/>
      <c r="BI65" s="52"/>
      <c r="BJ65" s="52"/>
      <c r="BK65" s="52"/>
      <c r="BL65" s="52"/>
      <c r="BM65" s="52"/>
      <c r="BN65" s="52"/>
      <c r="BO65" s="52"/>
      <c r="BP65" s="52"/>
      <c r="BQ65" s="52"/>
      <c r="BR65" s="52"/>
    </row>
    <row r="66" spans="1:70" ht="21">
      <c r="A66" s="8">
        <v>3603070</v>
      </c>
      <c r="B66" s="8" t="s">
        <v>105</v>
      </c>
      <c r="C66" s="8">
        <v>72</v>
      </c>
      <c r="D66" s="8">
        <v>72</v>
      </c>
      <c r="E66" s="9" t="str">
        <f t="shared" si="1"/>
        <v>A</v>
      </c>
      <c r="F66" s="9"/>
      <c r="G66" s="8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52"/>
      <c r="BA66" s="52"/>
      <c r="BB66" s="52"/>
      <c r="BC66" s="52"/>
      <c r="BD66" s="52"/>
      <c r="BE66" s="52"/>
      <c r="BF66" s="52"/>
      <c r="BG66" s="52"/>
      <c r="BH66" s="52"/>
      <c r="BI66" s="52"/>
      <c r="BJ66" s="52"/>
      <c r="BK66" s="52"/>
      <c r="BL66" s="52"/>
      <c r="BM66" s="52"/>
      <c r="BN66" s="52"/>
      <c r="BO66" s="52"/>
      <c r="BP66" s="52"/>
      <c r="BQ66" s="52"/>
      <c r="BR66" s="52"/>
    </row>
    <row r="67" spans="1:70" ht="21">
      <c r="A67" s="8">
        <v>3603071</v>
      </c>
      <c r="B67" s="8" t="s">
        <v>106</v>
      </c>
      <c r="C67" s="8">
        <v>61</v>
      </c>
      <c r="D67" s="8">
        <v>61</v>
      </c>
      <c r="E67" s="9" t="str">
        <f t="shared" si="1"/>
        <v>C+</v>
      </c>
      <c r="F67" s="9"/>
      <c r="G67" s="8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2"/>
      <c r="AU67" s="52"/>
      <c r="AV67" s="52"/>
      <c r="AW67" s="52"/>
      <c r="AX67" s="52"/>
      <c r="AY67" s="52"/>
      <c r="AZ67" s="52"/>
      <c r="BA67" s="52"/>
      <c r="BB67" s="52"/>
      <c r="BC67" s="52"/>
      <c r="BD67" s="52"/>
      <c r="BE67" s="52"/>
      <c r="BF67" s="52"/>
      <c r="BG67" s="52"/>
      <c r="BH67" s="52"/>
      <c r="BI67" s="52"/>
      <c r="BJ67" s="52"/>
      <c r="BK67" s="52"/>
      <c r="BL67" s="52"/>
      <c r="BM67" s="52"/>
      <c r="BN67" s="52"/>
      <c r="BO67" s="52"/>
      <c r="BP67" s="52"/>
      <c r="BQ67" s="52"/>
      <c r="BR67" s="52"/>
    </row>
    <row r="68" spans="1:70" ht="21">
      <c r="A68" s="8">
        <v>3603072</v>
      </c>
      <c r="B68" s="8" t="s">
        <v>107</v>
      </c>
      <c r="C68" s="8">
        <v>58</v>
      </c>
      <c r="D68" s="8">
        <v>58</v>
      </c>
      <c r="E68" s="9" t="str">
        <f t="shared" si="1"/>
        <v>C</v>
      </c>
      <c r="F68" s="9"/>
      <c r="G68" s="8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2"/>
      <c r="AU68" s="52"/>
      <c r="AV68" s="52"/>
      <c r="AW68" s="52"/>
      <c r="AX68" s="52"/>
      <c r="AY68" s="52"/>
      <c r="AZ68" s="52"/>
      <c r="BA68" s="52"/>
      <c r="BB68" s="52"/>
      <c r="BC68" s="52"/>
      <c r="BD68" s="52"/>
      <c r="BE68" s="52"/>
      <c r="BF68" s="52"/>
      <c r="BG68" s="52"/>
      <c r="BH68" s="52"/>
      <c r="BI68" s="52"/>
      <c r="BJ68" s="52"/>
      <c r="BK68" s="52"/>
      <c r="BL68" s="52"/>
      <c r="BM68" s="52"/>
      <c r="BN68" s="52"/>
      <c r="BO68" s="52"/>
      <c r="BP68" s="52"/>
      <c r="BQ68" s="52"/>
      <c r="BR68" s="52"/>
    </row>
    <row r="69" spans="1:70" ht="21">
      <c r="A69" s="8">
        <v>3603074</v>
      </c>
      <c r="B69" s="8" t="s">
        <v>108</v>
      </c>
      <c r="C69" s="8">
        <v>69</v>
      </c>
      <c r="D69" s="8">
        <v>69</v>
      </c>
      <c r="E69" s="9" t="str">
        <f aca="true" t="shared" si="2" ref="E69:E100">VLOOKUP(D69,$H$4:$I$11,2,TRUE)</f>
        <v>B+</v>
      </c>
      <c r="F69" s="9"/>
      <c r="G69" s="8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2"/>
      <c r="AU69" s="52"/>
      <c r="AV69" s="52"/>
      <c r="AW69" s="52"/>
      <c r="AX69" s="52"/>
      <c r="AY69" s="52"/>
      <c r="AZ69" s="52"/>
      <c r="BA69" s="52"/>
      <c r="BB69" s="52"/>
      <c r="BC69" s="52"/>
      <c r="BD69" s="52"/>
      <c r="BE69" s="52"/>
      <c r="BF69" s="52"/>
      <c r="BG69" s="52"/>
      <c r="BH69" s="52"/>
      <c r="BI69" s="52"/>
      <c r="BJ69" s="52"/>
      <c r="BK69" s="52"/>
      <c r="BL69" s="52"/>
      <c r="BM69" s="52"/>
      <c r="BN69" s="52"/>
      <c r="BO69" s="52"/>
      <c r="BP69" s="52"/>
      <c r="BQ69" s="52"/>
      <c r="BR69" s="52"/>
    </row>
    <row r="70" spans="1:70" ht="21">
      <c r="A70" s="8">
        <v>3603075</v>
      </c>
      <c r="B70" s="8" t="s">
        <v>109</v>
      </c>
      <c r="C70" s="8">
        <v>56</v>
      </c>
      <c r="D70" s="8">
        <v>56</v>
      </c>
      <c r="E70" s="9" t="str">
        <f t="shared" si="2"/>
        <v>D+</v>
      </c>
      <c r="F70" s="9" t="s">
        <v>22</v>
      </c>
      <c r="G70" s="8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2"/>
      <c r="AU70" s="52"/>
      <c r="AV70" s="52"/>
      <c r="AW70" s="52"/>
      <c r="AX70" s="52"/>
      <c r="AY70" s="52"/>
      <c r="AZ70" s="52"/>
      <c r="BA70" s="52"/>
      <c r="BB70" s="52"/>
      <c r="BC70" s="52"/>
      <c r="BD70" s="52"/>
      <c r="BE70" s="52"/>
      <c r="BF70" s="52"/>
      <c r="BG70" s="52"/>
      <c r="BH70" s="52"/>
      <c r="BI70" s="52"/>
      <c r="BJ70" s="52"/>
      <c r="BK70" s="52"/>
      <c r="BL70" s="52"/>
      <c r="BM70" s="52"/>
      <c r="BN70" s="52"/>
      <c r="BO70" s="52"/>
      <c r="BP70" s="52"/>
      <c r="BQ70" s="52"/>
      <c r="BR70" s="52"/>
    </row>
    <row r="71" spans="1:70" ht="21">
      <c r="A71" s="8">
        <v>3603077</v>
      </c>
      <c r="B71" s="8" t="s">
        <v>110</v>
      </c>
      <c r="C71" s="8">
        <v>70</v>
      </c>
      <c r="D71" s="8">
        <v>70</v>
      </c>
      <c r="E71" s="9" t="str">
        <f t="shared" si="2"/>
        <v>A</v>
      </c>
      <c r="F71" s="9"/>
      <c r="G71" s="8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2"/>
      <c r="AU71" s="52"/>
      <c r="AV71" s="52"/>
      <c r="AW71" s="52"/>
      <c r="AX71" s="52"/>
      <c r="AY71" s="52"/>
      <c r="AZ71" s="52"/>
      <c r="BA71" s="52"/>
      <c r="BB71" s="52"/>
      <c r="BC71" s="52"/>
      <c r="BD71" s="52"/>
      <c r="BE71" s="52"/>
      <c r="BF71" s="52"/>
      <c r="BG71" s="52"/>
      <c r="BH71" s="52"/>
      <c r="BI71" s="52"/>
      <c r="BJ71" s="52"/>
      <c r="BK71" s="52"/>
      <c r="BL71" s="52"/>
      <c r="BM71" s="52"/>
      <c r="BN71" s="52"/>
      <c r="BO71" s="52"/>
      <c r="BP71" s="52"/>
      <c r="BQ71" s="52"/>
      <c r="BR71" s="52"/>
    </row>
    <row r="72" spans="1:70" ht="21">
      <c r="A72" s="8">
        <v>3603078</v>
      </c>
      <c r="B72" s="8" t="s">
        <v>111</v>
      </c>
      <c r="C72" s="8">
        <v>78</v>
      </c>
      <c r="D72" s="8">
        <v>78</v>
      </c>
      <c r="E72" s="9" t="str">
        <f t="shared" si="2"/>
        <v>A</v>
      </c>
      <c r="F72" s="9"/>
      <c r="G72" s="8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2"/>
      <c r="AU72" s="52"/>
      <c r="AV72" s="52"/>
      <c r="AW72" s="52"/>
      <c r="AX72" s="52"/>
      <c r="AY72" s="52"/>
      <c r="AZ72" s="52"/>
      <c r="BA72" s="52"/>
      <c r="BB72" s="52"/>
      <c r="BC72" s="52"/>
      <c r="BD72" s="52"/>
      <c r="BE72" s="52"/>
      <c r="BF72" s="52"/>
      <c r="BG72" s="52"/>
      <c r="BH72" s="52"/>
      <c r="BI72" s="52"/>
      <c r="BJ72" s="52"/>
      <c r="BK72" s="52"/>
      <c r="BL72" s="52"/>
      <c r="BM72" s="52"/>
      <c r="BN72" s="52"/>
      <c r="BO72" s="52"/>
      <c r="BP72" s="52"/>
      <c r="BQ72" s="52"/>
      <c r="BR72" s="52"/>
    </row>
    <row r="73" spans="1:70" ht="21">
      <c r="A73" s="8">
        <v>3603080</v>
      </c>
      <c r="B73" s="8" t="s">
        <v>112</v>
      </c>
      <c r="C73" s="8">
        <v>65</v>
      </c>
      <c r="D73" s="8">
        <v>65</v>
      </c>
      <c r="E73" s="9" t="str">
        <f t="shared" si="2"/>
        <v>B</v>
      </c>
      <c r="F73" s="9"/>
      <c r="G73" s="8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2"/>
      <c r="BA73" s="52"/>
      <c r="BB73" s="52"/>
      <c r="BC73" s="52"/>
      <c r="BD73" s="52"/>
      <c r="BE73" s="52"/>
      <c r="BF73" s="52"/>
      <c r="BG73" s="52"/>
      <c r="BH73" s="52"/>
      <c r="BI73" s="52"/>
      <c r="BJ73" s="52"/>
      <c r="BK73" s="52"/>
      <c r="BL73" s="52"/>
      <c r="BM73" s="52"/>
      <c r="BN73" s="52"/>
      <c r="BO73" s="52"/>
      <c r="BP73" s="52"/>
      <c r="BQ73" s="52"/>
      <c r="BR73" s="52"/>
    </row>
    <row r="74" spans="1:70" ht="21">
      <c r="A74" s="8">
        <v>3603081</v>
      </c>
      <c r="B74" s="8" t="s">
        <v>113</v>
      </c>
      <c r="C74" s="8">
        <v>65</v>
      </c>
      <c r="D74" s="8">
        <v>65</v>
      </c>
      <c r="E74" s="9" t="str">
        <f t="shared" si="2"/>
        <v>B</v>
      </c>
      <c r="F74" s="9"/>
      <c r="G74" s="8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2"/>
      <c r="AU74" s="52"/>
      <c r="AV74" s="52"/>
      <c r="AW74" s="52"/>
      <c r="AX74" s="52"/>
      <c r="AY74" s="52"/>
      <c r="AZ74" s="52"/>
      <c r="BA74" s="52"/>
      <c r="BB74" s="52"/>
      <c r="BC74" s="52"/>
      <c r="BD74" s="52"/>
      <c r="BE74" s="52"/>
      <c r="BF74" s="52"/>
      <c r="BG74" s="52"/>
      <c r="BH74" s="52"/>
      <c r="BI74" s="52"/>
      <c r="BJ74" s="52"/>
      <c r="BK74" s="52"/>
      <c r="BL74" s="52"/>
      <c r="BM74" s="52"/>
      <c r="BN74" s="52"/>
      <c r="BO74" s="52"/>
      <c r="BP74" s="52"/>
      <c r="BQ74" s="52"/>
      <c r="BR74" s="52"/>
    </row>
    <row r="75" spans="1:70" ht="21">
      <c r="A75" s="8">
        <v>3603082</v>
      </c>
      <c r="B75" s="8" t="s">
        <v>114</v>
      </c>
      <c r="C75" s="8">
        <v>60</v>
      </c>
      <c r="D75" s="8">
        <v>60</v>
      </c>
      <c r="E75" s="9" t="str">
        <f t="shared" si="2"/>
        <v>C+</v>
      </c>
      <c r="F75" s="9"/>
      <c r="G75" s="8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2"/>
      <c r="AU75" s="52"/>
      <c r="AV75" s="52"/>
      <c r="AW75" s="52"/>
      <c r="AX75" s="52"/>
      <c r="AY75" s="52"/>
      <c r="AZ75" s="52"/>
      <c r="BA75" s="52"/>
      <c r="BB75" s="52"/>
      <c r="BC75" s="52"/>
      <c r="BD75" s="52"/>
      <c r="BE75" s="52"/>
      <c r="BF75" s="52"/>
      <c r="BG75" s="52"/>
      <c r="BH75" s="52"/>
      <c r="BI75" s="52"/>
      <c r="BJ75" s="52"/>
      <c r="BK75" s="52"/>
      <c r="BL75" s="52"/>
      <c r="BM75" s="52"/>
      <c r="BN75" s="52"/>
      <c r="BO75" s="52"/>
      <c r="BP75" s="52"/>
      <c r="BQ75" s="52"/>
      <c r="BR75" s="52"/>
    </row>
    <row r="76" spans="1:70" ht="21">
      <c r="A76" s="8">
        <v>3603083</v>
      </c>
      <c r="B76" s="8" t="s">
        <v>115</v>
      </c>
      <c r="C76" s="8">
        <v>75</v>
      </c>
      <c r="D76" s="8">
        <v>75</v>
      </c>
      <c r="E76" s="9" t="str">
        <f t="shared" si="2"/>
        <v>A</v>
      </c>
      <c r="F76" s="9"/>
      <c r="G76" s="8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2"/>
      <c r="AU76" s="52"/>
      <c r="AV76" s="52"/>
      <c r="AW76" s="52"/>
      <c r="AX76" s="52"/>
      <c r="AY76" s="52"/>
      <c r="AZ76" s="52"/>
      <c r="BA76" s="52"/>
      <c r="BB76" s="52"/>
      <c r="BC76" s="52"/>
      <c r="BD76" s="52"/>
      <c r="BE76" s="52"/>
      <c r="BF76" s="52"/>
      <c r="BG76" s="52"/>
      <c r="BH76" s="52"/>
      <c r="BI76" s="52"/>
      <c r="BJ76" s="52"/>
      <c r="BK76" s="52"/>
      <c r="BL76" s="52"/>
      <c r="BM76" s="52"/>
      <c r="BN76" s="52"/>
      <c r="BO76" s="52"/>
      <c r="BP76" s="52"/>
      <c r="BQ76" s="52"/>
      <c r="BR76" s="52"/>
    </row>
    <row r="77" spans="1:70" ht="21">
      <c r="A77" s="8">
        <v>3603084</v>
      </c>
      <c r="B77" s="8" t="s">
        <v>116</v>
      </c>
      <c r="C77" s="8">
        <v>75</v>
      </c>
      <c r="D77" s="8">
        <v>75</v>
      </c>
      <c r="E77" s="9" t="str">
        <f t="shared" si="2"/>
        <v>A</v>
      </c>
      <c r="F77" s="9"/>
      <c r="G77" s="8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2"/>
      <c r="AU77" s="52"/>
      <c r="AV77" s="52"/>
      <c r="AW77" s="52"/>
      <c r="AX77" s="52"/>
      <c r="AY77" s="52"/>
      <c r="AZ77" s="52"/>
      <c r="BA77" s="52"/>
      <c r="BB77" s="52"/>
      <c r="BC77" s="52"/>
      <c r="BD77" s="52"/>
      <c r="BE77" s="52"/>
      <c r="BF77" s="52"/>
      <c r="BG77" s="52"/>
      <c r="BH77" s="52"/>
      <c r="BI77" s="52"/>
      <c r="BJ77" s="52"/>
      <c r="BK77" s="52"/>
      <c r="BL77" s="52"/>
      <c r="BM77" s="52"/>
      <c r="BN77" s="52"/>
      <c r="BO77" s="52"/>
      <c r="BP77" s="52"/>
      <c r="BQ77" s="52"/>
      <c r="BR77" s="52"/>
    </row>
    <row r="78" spans="1:70" ht="21">
      <c r="A78" s="8">
        <v>3603085</v>
      </c>
      <c r="B78" s="8" t="s">
        <v>117</v>
      </c>
      <c r="C78" s="8">
        <v>56</v>
      </c>
      <c r="D78" s="8">
        <v>56</v>
      </c>
      <c r="E78" s="9" t="str">
        <f t="shared" si="2"/>
        <v>D+</v>
      </c>
      <c r="F78" s="9" t="s">
        <v>22</v>
      </c>
      <c r="G78" s="8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2"/>
      <c r="AU78" s="52"/>
      <c r="AV78" s="52"/>
      <c r="AW78" s="52"/>
      <c r="AX78" s="52"/>
      <c r="AY78" s="52"/>
      <c r="AZ78" s="52"/>
      <c r="BA78" s="52"/>
      <c r="BB78" s="52"/>
      <c r="BC78" s="52"/>
      <c r="BD78" s="52"/>
      <c r="BE78" s="52"/>
      <c r="BF78" s="52"/>
      <c r="BG78" s="52"/>
      <c r="BH78" s="52"/>
      <c r="BI78" s="52"/>
      <c r="BJ78" s="52"/>
      <c r="BK78" s="52"/>
      <c r="BL78" s="52"/>
      <c r="BM78" s="52"/>
      <c r="BN78" s="52"/>
      <c r="BO78" s="52"/>
      <c r="BP78" s="52"/>
      <c r="BQ78" s="52"/>
      <c r="BR78" s="52"/>
    </row>
    <row r="79" spans="1:70" ht="21">
      <c r="A79" s="8">
        <v>3603087</v>
      </c>
      <c r="B79" s="8" t="s">
        <v>118</v>
      </c>
      <c r="C79" s="8">
        <v>56</v>
      </c>
      <c r="D79" s="8">
        <v>56</v>
      </c>
      <c r="E79" s="9" t="str">
        <f t="shared" si="2"/>
        <v>D+</v>
      </c>
      <c r="F79" s="9" t="s">
        <v>22</v>
      </c>
      <c r="G79" s="8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  <c r="BP79" s="52"/>
      <c r="BQ79" s="52"/>
      <c r="BR79" s="52"/>
    </row>
    <row r="80" spans="1:70" ht="21">
      <c r="A80" s="8">
        <v>3603088</v>
      </c>
      <c r="B80" s="8" t="s">
        <v>119</v>
      </c>
      <c r="C80" s="8">
        <v>55</v>
      </c>
      <c r="D80" s="8">
        <v>55</v>
      </c>
      <c r="E80" s="9" t="str">
        <f t="shared" si="2"/>
        <v>D+</v>
      </c>
      <c r="F80" s="9" t="s">
        <v>22</v>
      </c>
      <c r="G80" s="8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52"/>
      <c r="BJ80" s="52"/>
      <c r="BK80" s="52"/>
      <c r="BL80" s="52"/>
      <c r="BM80" s="52"/>
      <c r="BN80" s="52"/>
      <c r="BO80" s="52"/>
      <c r="BP80" s="52"/>
      <c r="BQ80" s="52"/>
      <c r="BR80" s="52"/>
    </row>
    <row r="81" spans="1:70" ht="21">
      <c r="A81" s="8">
        <v>3603090</v>
      </c>
      <c r="B81" s="8" t="s">
        <v>120</v>
      </c>
      <c r="C81" s="8">
        <v>60</v>
      </c>
      <c r="D81" s="8">
        <v>60</v>
      </c>
      <c r="E81" s="9" t="str">
        <f t="shared" si="2"/>
        <v>C+</v>
      </c>
      <c r="F81" s="9"/>
      <c r="G81" s="8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2"/>
      <c r="AU81" s="52"/>
      <c r="AV81" s="52"/>
      <c r="AW81" s="52"/>
      <c r="AX81" s="52"/>
      <c r="AY81" s="52"/>
      <c r="AZ81" s="52"/>
      <c r="BA81" s="52"/>
      <c r="BB81" s="52"/>
      <c r="BC81" s="52"/>
      <c r="BD81" s="52"/>
      <c r="BE81" s="52"/>
      <c r="BF81" s="52"/>
      <c r="BG81" s="52"/>
      <c r="BH81" s="52"/>
      <c r="BI81" s="52"/>
      <c r="BJ81" s="52"/>
      <c r="BK81" s="52"/>
      <c r="BL81" s="52"/>
      <c r="BM81" s="52"/>
      <c r="BN81" s="52"/>
      <c r="BO81" s="52"/>
      <c r="BP81" s="52"/>
      <c r="BQ81" s="52"/>
      <c r="BR81" s="52"/>
    </row>
    <row r="82" spans="1:70" ht="21">
      <c r="A82" s="8">
        <v>3603091</v>
      </c>
      <c r="B82" s="8" t="s">
        <v>121</v>
      </c>
      <c r="C82" s="8">
        <v>66</v>
      </c>
      <c r="D82" s="8">
        <v>66</v>
      </c>
      <c r="E82" s="9" t="str">
        <f t="shared" si="2"/>
        <v>B</v>
      </c>
      <c r="F82" s="9"/>
      <c r="G82" s="8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2"/>
      <c r="AU82" s="52"/>
      <c r="AV82" s="52"/>
      <c r="AW82" s="52"/>
      <c r="AX82" s="52"/>
      <c r="AY82" s="52"/>
      <c r="AZ82" s="52"/>
      <c r="BA82" s="52"/>
      <c r="BB82" s="52"/>
      <c r="BC82" s="52"/>
      <c r="BD82" s="52"/>
      <c r="BE82" s="52"/>
      <c r="BF82" s="52"/>
      <c r="BG82" s="52"/>
      <c r="BH82" s="52"/>
      <c r="BI82" s="52"/>
      <c r="BJ82" s="52"/>
      <c r="BK82" s="52"/>
      <c r="BL82" s="52"/>
      <c r="BM82" s="52"/>
      <c r="BN82" s="52"/>
      <c r="BO82" s="52"/>
      <c r="BP82" s="52"/>
      <c r="BQ82" s="52"/>
      <c r="BR82" s="52"/>
    </row>
    <row r="83" spans="1:70" ht="21">
      <c r="A83" s="8">
        <v>3603093</v>
      </c>
      <c r="B83" s="8" t="s">
        <v>122</v>
      </c>
      <c r="C83" s="8">
        <v>58</v>
      </c>
      <c r="D83" s="8">
        <v>58</v>
      </c>
      <c r="E83" s="9" t="str">
        <f t="shared" si="2"/>
        <v>C</v>
      </c>
      <c r="F83" s="9"/>
      <c r="G83" s="8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2"/>
      <c r="AU83" s="52"/>
      <c r="AV83" s="52"/>
      <c r="AW83" s="52"/>
      <c r="AX83" s="52"/>
      <c r="AY83" s="52"/>
      <c r="AZ83" s="52"/>
      <c r="BA83" s="52"/>
      <c r="BB83" s="52"/>
      <c r="BC83" s="52"/>
      <c r="BD83" s="52"/>
      <c r="BE83" s="52"/>
      <c r="BF83" s="52"/>
      <c r="BG83" s="52"/>
      <c r="BH83" s="52"/>
      <c r="BI83" s="52"/>
      <c r="BJ83" s="52"/>
      <c r="BK83" s="52"/>
      <c r="BL83" s="52"/>
      <c r="BM83" s="52"/>
      <c r="BN83" s="52"/>
      <c r="BO83" s="52"/>
      <c r="BP83" s="52"/>
      <c r="BQ83" s="52"/>
      <c r="BR83" s="52"/>
    </row>
    <row r="84" spans="1:70" ht="21">
      <c r="A84" s="8">
        <v>3603094</v>
      </c>
      <c r="B84" s="8" t="s">
        <v>123</v>
      </c>
      <c r="C84" s="8">
        <v>67</v>
      </c>
      <c r="D84" s="8">
        <v>67</v>
      </c>
      <c r="E84" s="9" t="str">
        <f t="shared" si="2"/>
        <v>B+</v>
      </c>
      <c r="F84" s="9"/>
      <c r="G84" s="8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2"/>
      <c r="AU84" s="52"/>
      <c r="AV84" s="52"/>
      <c r="AW84" s="52"/>
      <c r="AX84" s="52"/>
      <c r="AY84" s="52"/>
      <c r="AZ84" s="52"/>
      <c r="BA84" s="52"/>
      <c r="BB84" s="52"/>
      <c r="BC84" s="52"/>
      <c r="BD84" s="52"/>
      <c r="BE84" s="52"/>
      <c r="BF84" s="52"/>
      <c r="BG84" s="52"/>
      <c r="BH84" s="52"/>
      <c r="BI84" s="52"/>
      <c r="BJ84" s="52"/>
      <c r="BK84" s="52"/>
      <c r="BL84" s="52"/>
      <c r="BM84" s="52"/>
      <c r="BN84" s="52"/>
      <c r="BO84" s="52"/>
      <c r="BP84" s="52"/>
      <c r="BQ84" s="52"/>
      <c r="BR84" s="52"/>
    </row>
    <row r="85" spans="1:70" ht="21">
      <c r="A85" s="8">
        <v>3603095</v>
      </c>
      <c r="B85" s="8" t="s">
        <v>124</v>
      </c>
      <c r="C85" s="8">
        <v>69</v>
      </c>
      <c r="D85" s="8">
        <v>69</v>
      </c>
      <c r="E85" s="9" t="str">
        <f t="shared" si="2"/>
        <v>B+</v>
      </c>
      <c r="F85" s="9"/>
      <c r="G85" s="8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2"/>
      <c r="AU85" s="52"/>
      <c r="AV85" s="52"/>
      <c r="AW85" s="52"/>
      <c r="AX85" s="52"/>
      <c r="AY85" s="52"/>
      <c r="AZ85" s="52"/>
      <c r="BA85" s="52"/>
      <c r="BB85" s="52"/>
      <c r="BC85" s="52"/>
      <c r="BD85" s="52"/>
      <c r="BE85" s="52"/>
      <c r="BF85" s="52"/>
      <c r="BG85" s="52"/>
      <c r="BH85" s="52"/>
      <c r="BI85" s="52"/>
      <c r="BJ85" s="52"/>
      <c r="BK85" s="52"/>
      <c r="BL85" s="52"/>
      <c r="BM85" s="52"/>
      <c r="BN85" s="52"/>
      <c r="BO85" s="52"/>
      <c r="BP85" s="52"/>
      <c r="BQ85" s="52"/>
      <c r="BR85" s="52"/>
    </row>
    <row r="86" spans="1:70" ht="21">
      <c r="A86" s="8">
        <v>3603096</v>
      </c>
      <c r="B86" s="8" t="s">
        <v>125</v>
      </c>
      <c r="C86" s="8">
        <v>73</v>
      </c>
      <c r="D86" s="8">
        <v>73</v>
      </c>
      <c r="E86" s="9" t="str">
        <f t="shared" si="2"/>
        <v>A</v>
      </c>
      <c r="F86" s="9"/>
      <c r="G86" s="8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2"/>
      <c r="AU86" s="52"/>
      <c r="AV86" s="52"/>
      <c r="AW86" s="52"/>
      <c r="AX86" s="52"/>
      <c r="AY86" s="52"/>
      <c r="AZ86" s="52"/>
      <c r="BA86" s="52"/>
      <c r="BB86" s="52"/>
      <c r="BC86" s="52"/>
      <c r="BD86" s="52"/>
      <c r="BE86" s="52"/>
      <c r="BF86" s="52"/>
      <c r="BG86" s="52"/>
      <c r="BH86" s="52"/>
      <c r="BI86" s="52"/>
      <c r="BJ86" s="52"/>
      <c r="BK86" s="52"/>
      <c r="BL86" s="52"/>
      <c r="BM86" s="52"/>
      <c r="BN86" s="52"/>
      <c r="BO86" s="52"/>
      <c r="BP86" s="52"/>
      <c r="BQ86" s="52"/>
      <c r="BR86" s="52"/>
    </row>
    <row r="87" spans="1:70" ht="21">
      <c r="A87" s="8">
        <v>3603098</v>
      </c>
      <c r="B87" s="8" t="s">
        <v>126</v>
      </c>
      <c r="C87" s="8">
        <v>73</v>
      </c>
      <c r="D87" s="8">
        <v>73</v>
      </c>
      <c r="E87" s="9" t="str">
        <f t="shared" si="2"/>
        <v>A</v>
      </c>
      <c r="F87" s="9"/>
      <c r="G87" s="8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2"/>
      <c r="AU87" s="52"/>
      <c r="AV87" s="52"/>
      <c r="AW87" s="52"/>
      <c r="AX87" s="52"/>
      <c r="AY87" s="52"/>
      <c r="AZ87" s="52"/>
      <c r="BA87" s="52"/>
      <c r="BB87" s="52"/>
      <c r="BC87" s="52"/>
      <c r="BD87" s="52"/>
      <c r="BE87" s="52"/>
      <c r="BF87" s="52"/>
      <c r="BG87" s="52"/>
      <c r="BH87" s="52"/>
      <c r="BI87" s="52"/>
      <c r="BJ87" s="52"/>
      <c r="BK87" s="52"/>
      <c r="BL87" s="52"/>
      <c r="BM87" s="52"/>
      <c r="BN87" s="52"/>
      <c r="BO87" s="52"/>
      <c r="BP87" s="52"/>
      <c r="BQ87" s="52"/>
      <c r="BR87" s="52"/>
    </row>
    <row r="88" spans="1:70" ht="21">
      <c r="A88" s="8">
        <v>3603099</v>
      </c>
      <c r="B88" s="8" t="s">
        <v>127</v>
      </c>
      <c r="C88" s="8">
        <v>57</v>
      </c>
      <c r="D88" s="8">
        <v>57</v>
      </c>
      <c r="E88" s="9" t="str">
        <f t="shared" si="2"/>
        <v>C</v>
      </c>
      <c r="F88" s="9"/>
      <c r="G88" s="8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2"/>
      <c r="AU88" s="52"/>
      <c r="AV88" s="52"/>
      <c r="AW88" s="52"/>
      <c r="AX88" s="52"/>
      <c r="AY88" s="52"/>
      <c r="AZ88" s="52"/>
      <c r="BA88" s="52"/>
      <c r="BB88" s="52"/>
      <c r="BC88" s="52"/>
      <c r="BD88" s="52"/>
      <c r="BE88" s="52"/>
      <c r="BF88" s="52"/>
      <c r="BG88" s="52"/>
      <c r="BH88" s="52"/>
      <c r="BI88" s="52"/>
      <c r="BJ88" s="52"/>
      <c r="BK88" s="52"/>
      <c r="BL88" s="52"/>
      <c r="BM88" s="52"/>
      <c r="BN88" s="52"/>
      <c r="BO88" s="52"/>
      <c r="BP88" s="52"/>
      <c r="BQ88" s="52"/>
      <c r="BR88" s="52"/>
    </row>
    <row r="89" spans="1:70" ht="21">
      <c r="A89" s="8">
        <v>3603100</v>
      </c>
      <c r="B89" s="8" t="s">
        <v>128</v>
      </c>
      <c r="C89" s="8">
        <v>57</v>
      </c>
      <c r="D89" s="8">
        <v>57</v>
      </c>
      <c r="E89" s="9" t="str">
        <f t="shared" si="2"/>
        <v>C</v>
      </c>
      <c r="F89" s="9"/>
      <c r="G89" s="8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2"/>
      <c r="AU89" s="52"/>
      <c r="AV89" s="52"/>
      <c r="AW89" s="52"/>
      <c r="AX89" s="52"/>
      <c r="AY89" s="52"/>
      <c r="AZ89" s="52"/>
      <c r="BA89" s="52"/>
      <c r="BB89" s="52"/>
      <c r="BC89" s="52"/>
      <c r="BD89" s="52"/>
      <c r="BE89" s="52"/>
      <c r="BF89" s="52"/>
      <c r="BG89" s="52"/>
      <c r="BH89" s="52"/>
      <c r="BI89" s="52"/>
      <c r="BJ89" s="52"/>
      <c r="BK89" s="52"/>
      <c r="BL89" s="52"/>
      <c r="BM89" s="52"/>
      <c r="BN89" s="52"/>
      <c r="BO89" s="52"/>
      <c r="BP89" s="52"/>
      <c r="BQ89" s="52"/>
      <c r="BR89" s="52"/>
    </row>
    <row r="90" spans="1:70" ht="21">
      <c r="A90" s="8">
        <v>3603101</v>
      </c>
      <c r="B90" s="8" t="s">
        <v>129</v>
      </c>
      <c r="C90" s="8">
        <v>66</v>
      </c>
      <c r="D90" s="8">
        <v>66</v>
      </c>
      <c r="E90" s="9" t="str">
        <f t="shared" si="2"/>
        <v>B</v>
      </c>
      <c r="F90" s="9"/>
      <c r="G90" s="8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2"/>
      <c r="AU90" s="52"/>
      <c r="AV90" s="52"/>
      <c r="AW90" s="52"/>
      <c r="AX90" s="52"/>
      <c r="AY90" s="52"/>
      <c r="AZ90" s="52"/>
      <c r="BA90" s="52"/>
      <c r="BB90" s="52"/>
      <c r="BC90" s="52"/>
      <c r="BD90" s="52"/>
      <c r="BE90" s="52"/>
      <c r="BF90" s="52"/>
      <c r="BG90" s="52"/>
      <c r="BH90" s="52"/>
      <c r="BI90" s="52"/>
      <c r="BJ90" s="52"/>
      <c r="BK90" s="52"/>
      <c r="BL90" s="52"/>
      <c r="BM90" s="52"/>
      <c r="BN90" s="52"/>
      <c r="BO90" s="52"/>
      <c r="BP90" s="52"/>
      <c r="BQ90" s="52"/>
      <c r="BR90" s="52"/>
    </row>
    <row r="91" spans="1:70" ht="21">
      <c r="A91" s="8">
        <v>3603102</v>
      </c>
      <c r="B91" s="8" t="s">
        <v>130</v>
      </c>
      <c r="C91" s="8">
        <v>52</v>
      </c>
      <c r="D91" s="8">
        <v>52</v>
      </c>
      <c r="E91" s="9" t="str">
        <f t="shared" si="2"/>
        <v>D</v>
      </c>
      <c r="F91" s="9" t="s">
        <v>21</v>
      </c>
      <c r="G91" s="8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2"/>
      <c r="AU91" s="52"/>
      <c r="AV91" s="52"/>
      <c r="AW91" s="52"/>
      <c r="AX91" s="52"/>
      <c r="AY91" s="52"/>
      <c r="AZ91" s="52"/>
      <c r="BA91" s="52"/>
      <c r="BB91" s="52"/>
      <c r="BC91" s="52"/>
      <c r="BD91" s="52"/>
      <c r="BE91" s="52"/>
      <c r="BF91" s="52"/>
      <c r="BG91" s="52"/>
      <c r="BH91" s="52"/>
      <c r="BI91" s="52"/>
      <c r="BJ91" s="52"/>
      <c r="BK91" s="52"/>
      <c r="BL91" s="52"/>
      <c r="BM91" s="52"/>
      <c r="BN91" s="52"/>
      <c r="BO91" s="52"/>
      <c r="BP91" s="52"/>
      <c r="BQ91" s="52"/>
      <c r="BR91" s="52"/>
    </row>
    <row r="92" spans="1:70" ht="21">
      <c r="A92" s="8">
        <v>3603103</v>
      </c>
      <c r="B92" s="8" t="s">
        <v>131</v>
      </c>
      <c r="C92" s="8">
        <v>57</v>
      </c>
      <c r="D92" s="8">
        <v>57</v>
      </c>
      <c r="E92" s="9" t="str">
        <f t="shared" si="2"/>
        <v>C</v>
      </c>
      <c r="F92" s="9"/>
      <c r="G92" s="8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2"/>
      <c r="AU92" s="52"/>
      <c r="AV92" s="52"/>
      <c r="AW92" s="52"/>
      <c r="AX92" s="52"/>
      <c r="AY92" s="52"/>
      <c r="AZ92" s="52"/>
      <c r="BA92" s="52"/>
      <c r="BB92" s="52"/>
      <c r="BC92" s="52"/>
      <c r="BD92" s="52"/>
      <c r="BE92" s="52"/>
      <c r="BF92" s="52"/>
      <c r="BG92" s="52"/>
      <c r="BH92" s="52"/>
      <c r="BI92" s="52"/>
      <c r="BJ92" s="52"/>
      <c r="BK92" s="52"/>
      <c r="BL92" s="52"/>
      <c r="BM92" s="52"/>
      <c r="BN92" s="52"/>
      <c r="BO92" s="52"/>
      <c r="BP92" s="52"/>
      <c r="BQ92" s="52"/>
      <c r="BR92" s="52"/>
    </row>
    <row r="93" spans="1:70" ht="21">
      <c r="A93" s="8">
        <v>3603104</v>
      </c>
      <c r="B93" s="8" t="s">
        <v>132</v>
      </c>
      <c r="C93" s="8">
        <v>66</v>
      </c>
      <c r="D93" s="8">
        <v>66</v>
      </c>
      <c r="E93" s="9" t="str">
        <f t="shared" si="2"/>
        <v>B</v>
      </c>
      <c r="F93" s="9"/>
      <c r="G93" s="8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2"/>
      <c r="BE93" s="52"/>
      <c r="BF93" s="52"/>
      <c r="BG93" s="52"/>
      <c r="BH93" s="52"/>
      <c r="BI93" s="52"/>
      <c r="BJ93" s="52"/>
      <c r="BK93" s="52"/>
      <c r="BL93" s="52"/>
      <c r="BM93" s="52"/>
      <c r="BN93" s="52"/>
      <c r="BO93" s="52"/>
      <c r="BP93" s="52"/>
      <c r="BQ93" s="52"/>
      <c r="BR93" s="52"/>
    </row>
    <row r="94" spans="1:70" ht="21">
      <c r="A94" s="8">
        <v>3603107</v>
      </c>
      <c r="B94" s="8" t="s">
        <v>133</v>
      </c>
      <c r="C94" s="8">
        <v>60</v>
      </c>
      <c r="D94" s="8">
        <v>60</v>
      </c>
      <c r="E94" s="9" t="str">
        <f t="shared" si="2"/>
        <v>C+</v>
      </c>
      <c r="F94" s="9"/>
      <c r="G94" s="8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52"/>
      <c r="AF94" s="52"/>
      <c r="AG94" s="52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2"/>
      <c r="AU94" s="52"/>
      <c r="AV94" s="52"/>
      <c r="AW94" s="52"/>
      <c r="AX94" s="52"/>
      <c r="AY94" s="52"/>
      <c r="AZ94" s="52"/>
      <c r="BA94" s="52"/>
      <c r="BB94" s="52"/>
      <c r="BC94" s="52"/>
      <c r="BD94" s="52"/>
      <c r="BE94" s="52"/>
      <c r="BF94" s="52"/>
      <c r="BG94" s="52"/>
      <c r="BH94" s="52"/>
      <c r="BI94" s="52"/>
      <c r="BJ94" s="52"/>
      <c r="BK94" s="52"/>
      <c r="BL94" s="52"/>
      <c r="BM94" s="52"/>
      <c r="BN94" s="52"/>
      <c r="BO94" s="52"/>
      <c r="BP94" s="52"/>
      <c r="BQ94" s="52"/>
      <c r="BR94" s="52"/>
    </row>
    <row r="95" spans="1:70" ht="21">
      <c r="A95" s="8">
        <v>3603108</v>
      </c>
      <c r="B95" s="8" t="s">
        <v>134</v>
      </c>
      <c r="C95" s="8">
        <v>60</v>
      </c>
      <c r="D95" s="8">
        <v>60</v>
      </c>
      <c r="E95" s="9" t="str">
        <f t="shared" si="2"/>
        <v>C+</v>
      </c>
      <c r="F95" s="9"/>
      <c r="G95" s="8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52"/>
      <c r="AE95" s="52"/>
      <c r="AF95" s="52"/>
      <c r="AG95" s="52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2"/>
      <c r="AU95" s="52"/>
      <c r="AV95" s="52"/>
      <c r="AW95" s="52"/>
      <c r="AX95" s="52"/>
      <c r="AY95" s="52"/>
      <c r="AZ95" s="52"/>
      <c r="BA95" s="52"/>
      <c r="BB95" s="52"/>
      <c r="BC95" s="52"/>
      <c r="BD95" s="52"/>
      <c r="BE95" s="52"/>
      <c r="BF95" s="52"/>
      <c r="BG95" s="52"/>
      <c r="BH95" s="52"/>
      <c r="BI95" s="52"/>
      <c r="BJ95" s="52"/>
      <c r="BK95" s="52"/>
      <c r="BL95" s="52"/>
      <c r="BM95" s="52"/>
      <c r="BN95" s="52"/>
      <c r="BO95" s="52"/>
      <c r="BP95" s="52"/>
      <c r="BQ95" s="52"/>
      <c r="BR95" s="52"/>
    </row>
    <row r="96" spans="1:70" ht="21">
      <c r="A96" s="8">
        <v>3603109</v>
      </c>
      <c r="B96" s="8" t="s">
        <v>135</v>
      </c>
      <c r="C96" s="8">
        <v>59</v>
      </c>
      <c r="D96" s="8">
        <v>59</v>
      </c>
      <c r="E96" s="9" t="str">
        <f t="shared" si="2"/>
        <v>C</v>
      </c>
      <c r="F96" s="9"/>
      <c r="G96" s="8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  <c r="AA96" s="52"/>
      <c r="AB96" s="52"/>
      <c r="AC96" s="52"/>
      <c r="AD96" s="52"/>
      <c r="AE96" s="52"/>
      <c r="AF96" s="52"/>
      <c r="AG96" s="52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2"/>
      <c r="AU96" s="52"/>
      <c r="AV96" s="52"/>
      <c r="AW96" s="52"/>
      <c r="AX96" s="52"/>
      <c r="AY96" s="52"/>
      <c r="AZ96" s="52"/>
      <c r="BA96" s="52"/>
      <c r="BB96" s="52"/>
      <c r="BC96" s="52"/>
      <c r="BD96" s="52"/>
      <c r="BE96" s="52"/>
      <c r="BF96" s="52"/>
      <c r="BG96" s="52"/>
      <c r="BH96" s="52"/>
      <c r="BI96" s="52"/>
      <c r="BJ96" s="52"/>
      <c r="BK96" s="52"/>
      <c r="BL96" s="52"/>
      <c r="BM96" s="52"/>
      <c r="BN96" s="52"/>
      <c r="BO96" s="52"/>
      <c r="BP96" s="52"/>
      <c r="BQ96" s="52"/>
      <c r="BR96" s="52"/>
    </row>
    <row r="97" spans="1:70" ht="21">
      <c r="A97" s="8">
        <v>3603110</v>
      </c>
      <c r="B97" s="8" t="s">
        <v>136</v>
      </c>
      <c r="C97" s="8">
        <v>62</v>
      </c>
      <c r="D97" s="8">
        <v>62</v>
      </c>
      <c r="E97" s="9" t="str">
        <f t="shared" si="2"/>
        <v>C+</v>
      </c>
      <c r="F97" s="9"/>
      <c r="G97" s="8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2"/>
      <c r="AU97" s="52"/>
      <c r="AV97" s="52"/>
      <c r="AW97" s="52"/>
      <c r="AX97" s="52"/>
      <c r="AY97" s="52"/>
      <c r="AZ97" s="52"/>
      <c r="BA97" s="52"/>
      <c r="BB97" s="52"/>
      <c r="BC97" s="52"/>
      <c r="BD97" s="52"/>
      <c r="BE97" s="52"/>
      <c r="BF97" s="52"/>
      <c r="BG97" s="52"/>
      <c r="BH97" s="52"/>
      <c r="BI97" s="52"/>
      <c r="BJ97" s="52"/>
      <c r="BK97" s="52"/>
      <c r="BL97" s="52"/>
      <c r="BM97" s="52"/>
      <c r="BN97" s="52"/>
      <c r="BO97" s="52"/>
      <c r="BP97" s="52"/>
      <c r="BQ97" s="52"/>
      <c r="BR97" s="52"/>
    </row>
    <row r="98" spans="1:70" ht="21">
      <c r="A98" s="8">
        <v>3603111</v>
      </c>
      <c r="B98" s="8" t="s">
        <v>137</v>
      </c>
      <c r="C98" s="8">
        <v>56</v>
      </c>
      <c r="D98" s="8">
        <v>56</v>
      </c>
      <c r="E98" s="9" t="str">
        <f t="shared" si="2"/>
        <v>D+</v>
      </c>
      <c r="F98" s="9" t="s">
        <v>22</v>
      </c>
      <c r="G98" s="8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52"/>
      <c r="AD98" s="52"/>
      <c r="AE98" s="52"/>
      <c r="AF98" s="52"/>
      <c r="AG98" s="52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2"/>
      <c r="AU98" s="52"/>
      <c r="AV98" s="52"/>
      <c r="AW98" s="52"/>
      <c r="AX98" s="52"/>
      <c r="AY98" s="52"/>
      <c r="AZ98" s="52"/>
      <c r="BA98" s="52"/>
      <c r="BB98" s="52"/>
      <c r="BC98" s="52"/>
      <c r="BD98" s="52"/>
      <c r="BE98" s="52"/>
      <c r="BF98" s="52"/>
      <c r="BG98" s="52"/>
      <c r="BH98" s="52"/>
      <c r="BI98" s="52"/>
      <c r="BJ98" s="52"/>
      <c r="BK98" s="52"/>
      <c r="BL98" s="52"/>
      <c r="BM98" s="52"/>
      <c r="BN98" s="52"/>
      <c r="BO98" s="52"/>
      <c r="BP98" s="52"/>
      <c r="BQ98" s="52"/>
      <c r="BR98" s="52"/>
    </row>
    <row r="99" spans="1:70" ht="21">
      <c r="A99" s="8">
        <v>3603112</v>
      </c>
      <c r="B99" s="8" t="s">
        <v>138</v>
      </c>
      <c r="C99" s="8">
        <v>59</v>
      </c>
      <c r="D99" s="8">
        <v>59</v>
      </c>
      <c r="E99" s="9" t="str">
        <f t="shared" si="2"/>
        <v>C</v>
      </c>
      <c r="F99" s="9"/>
      <c r="G99" s="8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52"/>
      <c r="AB99" s="52"/>
      <c r="AC99" s="52"/>
      <c r="AD99" s="52"/>
      <c r="AE99" s="52"/>
      <c r="AF99" s="52"/>
      <c r="AG99" s="52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2"/>
      <c r="AU99" s="52"/>
      <c r="AV99" s="52"/>
      <c r="AW99" s="52"/>
      <c r="AX99" s="52"/>
      <c r="AY99" s="52"/>
      <c r="AZ99" s="52"/>
      <c r="BA99" s="52"/>
      <c r="BB99" s="52"/>
      <c r="BC99" s="52"/>
      <c r="BD99" s="52"/>
      <c r="BE99" s="52"/>
      <c r="BF99" s="52"/>
      <c r="BG99" s="52"/>
      <c r="BH99" s="52"/>
      <c r="BI99" s="52"/>
      <c r="BJ99" s="52"/>
      <c r="BK99" s="52"/>
      <c r="BL99" s="52"/>
      <c r="BM99" s="52"/>
      <c r="BN99" s="52"/>
      <c r="BO99" s="52"/>
      <c r="BP99" s="52"/>
      <c r="BQ99" s="52"/>
      <c r="BR99" s="52"/>
    </row>
    <row r="100" spans="1:70" ht="21">
      <c r="A100" s="8">
        <v>3603113</v>
      </c>
      <c r="B100" s="8" t="s">
        <v>139</v>
      </c>
      <c r="C100" s="8">
        <v>48</v>
      </c>
      <c r="D100" s="8">
        <v>48</v>
      </c>
      <c r="E100" s="9" t="str">
        <f t="shared" si="2"/>
        <v>F</v>
      </c>
      <c r="F100" s="9" t="s">
        <v>20</v>
      </c>
      <c r="G100" s="8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2"/>
      <c r="Y100" s="52"/>
      <c r="Z100" s="52"/>
      <c r="AA100" s="52"/>
      <c r="AB100" s="52"/>
      <c r="AC100" s="52"/>
      <c r="AD100" s="52"/>
      <c r="AE100" s="52"/>
      <c r="AF100" s="52"/>
      <c r="AG100" s="52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2"/>
      <c r="AU100" s="52"/>
      <c r="AV100" s="52"/>
      <c r="AW100" s="52"/>
      <c r="AX100" s="52"/>
      <c r="AY100" s="52"/>
      <c r="AZ100" s="52"/>
      <c r="BA100" s="52"/>
      <c r="BB100" s="52"/>
      <c r="BC100" s="52"/>
      <c r="BD100" s="52"/>
      <c r="BE100" s="52"/>
      <c r="BF100" s="52"/>
      <c r="BG100" s="52"/>
      <c r="BH100" s="52"/>
      <c r="BI100" s="52"/>
      <c r="BJ100" s="52"/>
      <c r="BK100" s="52"/>
      <c r="BL100" s="52"/>
      <c r="BM100" s="52"/>
      <c r="BN100" s="52"/>
      <c r="BO100" s="52"/>
      <c r="BP100" s="52"/>
      <c r="BQ100" s="52"/>
      <c r="BR100" s="52"/>
    </row>
    <row r="101" spans="1:70" ht="21">
      <c r="A101" s="8">
        <v>3603114</v>
      </c>
      <c r="B101" s="8" t="s">
        <v>140</v>
      </c>
      <c r="C101" s="8">
        <v>68</v>
      </c>
      <c r="D101" s="8">
        <v>68</v>
      </c>
      <c r="E101" s="9" t="str">
        <f aca="true" t="shared" si="3" ref="E101:E125">VLOOKUP(D101,$H$4:$I$11,2,TRUE)</f>
        <v>B+</v>
      </c>
      <c r="F101" s="9"/>
      <c r="G101" s="8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2"/>
      <c r="AB101" s="52"/>
      <c r="AC101" s="52"/>
      <c r="AD101" s="52"/>
      <c r="AE101" s="52"/>
      <c r="AF101" s="52"/>
      <c r="AG101" s="52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2"/>
      <c r="AU101" s="52"/>
      <c r="AV101" s="52"/>
      <c r="AW101" s="52"/>
      <c r="AX101" s="52"/>
      <c r="AY101" s="52"/>
      <c r="AZ101" s="52"/>
      <c r="BA101" s="52"/>
      <c r="BB101" s="52"/>
      <c r="BC101" s="52"/>
      <c r="BD101" s="52"/>
      <c r="BE101" s="52"/>
      <c r="BF101" s="52"/>
      <c r="BG101" s="52"/>
      <c r="BH101" s="52"/>
      <c r="BI101" s="52"/>
      <c r="BJ101" s="52"/>
      <c r="BK101" s="52"/>
      <c r="BL101" s="52"/>
      <c r="BM101" s="52"/>
      <c r="BN101" s="52"/>
      <c r="BO101" s="52"/>
      <c r="BP101" s="52"/>
      <c r="BQ101" s="52"/>
      <c r="BR101" s="52"/>
    </row>
    <row r="102" spans="1:70" ht="21">
      <c r="A102" s="8">
        <v>3603115</v>
      </c>
      <c r="B102" s="8" t="s">
        <v>141</v>
      </c>
      <c r="C102" s="8">
        <v>66</v>
      </c>
      <c r="D102" s="8">
        <v>66</v>
      </c>
      <c r="E102" s="9" t="str">
        <f t="shared" si="3"/>
        <v>B</v>
      </c>
      <c r="F102" s="9"/>
      <c r="G102" s="8"/>
      <c r="J102" s="52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  <c r="V102" s="52"/>
      <c r="W102" s="52"/>
      <c r="X102" s="52"/>
      <c r="Y102" s="52"/>
      <c r="Z102" s="52"/>
      <c r="AA102" s="52"/>
      <c r="AB102" s="52"/>
      <c r="AC102" s="52"/>
      <c r="AD102" s="52"/>
      <c r="AE102" s="52"/>
      <c r="AF102" s="52"/>
      <c r="AG102" s="52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2"/>
      <c r="AU102" s="52"/>
      <c r="AV102" s="52"/>
      <c r="AW102" s="52"/>
      <c r="AX102" s="52"/>
      <c r="AY102" s="52"/>
      <c r="AZ102" s="52"/>
      <c r="BA102" s="52"/>
      <c r="BB102" s="52"/>
      <c r="BC102" s="52"/>
      <c r="BD102" s="52"/>
      <c r="BE102" s="52"/>
      <c r="BF102" s="52"/>
      <c r="BG102" s="52"/>
      <c r="BH102" s="52"/>
      <c r="BI102" s="52"/>
      <c r="BJ102" s="52"/>
      <c r="BK102" s="52"/>
      <c r="BL102" s="52"/>
      <c r="BM102" s="52"/>
      <c r="BN102" s="52"/>
      <c r="BO102" s="52"/>
      <c r="BP102" s="52"/>
      <c r="BQ102" s="52"/>
      <c r="BR102" s="52"/>
    </row>
    <row r="103" spans="1:70" ht="21">
      <c r="A103" s="8"/>
      <c r="B103" s="8"/>
      <c r="C103" s="8"/>
      <c r="D103" s="8"/>
      <c r="E103" s="9" t="e">
        <f t="shared" si="3"/>
        <v>#N/A</v>
      </c>
      <c r="F103" s="9"/>
      <c r="G103" s="8"/>
      <c r="J103" s="52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  <c r="V103" s="52"/>
      <c r="W103" s="52"/>
      <c r="X103" s="52"/>
      <c r="Y103" s="52"/>
      <c r="Z103" s="52"/>
      <c r="AA103" s="52"/>
      <c r="AB103" s="52"/>
      <c r="AC103" s="52"/>
      <c r="AD103" s="52"/>
      <c r="AE103" s="52"/>
      <c r="AF103" s="52"/>
      <c r="AG103" s="52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2"/>
      <c r="AU103" s="52"/>
      <c r="AV103" s="52"/>
      <c r="AW103" s="52"/>
      <c r="AX103" s="52"/>
      <c r="AY103" s="52"/>
      <c r="AZ103" s="52"/>
      <c r="BA103" s="52"/>
      <c r="BB103" s="52"/>
      <c r="BC103" s="52"/>
      <c r="BD103" s="52"/>
      <c r="BE103" s="52"/>
      <c r="BF103" s="52"/>
      <c r="BG103" s="52"/>
      <c r="BH103" s="52"/>
      <c r="BI103" s="52"/>
      <c r="BJ103" s="52"/>
      <c r="BK103" s="52"/>
      <c r="BL103" s="52"/>
      <c r="BM103" s="52"/>
      <c r="BN103" s="52"/>
      <c r="BO103" s="52"/>
      <c r="BP103" s="52"/>
      <c r="BQ103" s="52"/>
      <c r="BR103" s="52"/>
    </row>
    <row r="104" spans="1:70" ht="21">
      <c r="A104" s="8"/>
      <c r="B104" s="8"/>
      <c r="C104" s="8"/>
      <c r="D104" s="8"/>
      <c r="E104" s="9" t="e">
        <f t="shared" si="3"/>
        <v>#N/A</v>
      </c>
      <c r="F104" s="9"/>
      <c r="G104" s="8"/>
      <c r="J104" s="52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  <c r="V104" s="52"/>
      <c r="W104" s="52"/>
      <c r="X104" s="52"/>
      <c r="Y104" s="52"/>
      <c r="Z104" s="52"/>
      <c r="AA104" s="52"/>
      <c r="AB104" s="52"/>
      <c r="AC104" s="52"/>
      <c r="AD104" s="52"/>
      <c r="AE104" s="52"/>
      <c r="AF104" s="52"/>
      <c r="AG104" s="52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2"/>
      <c r="AU104" s="52"/>
      <c r="AV104" s="52"/>
      <c r="AW104" s="52"/>
      <c r="AX104" s="52"/>
      <c r="AY104" s="52"/>
      <c r="AZ104" s="52"/>
      <c r="BA104" s="52"/>
      <c r="BB104" s="52"/>
      <c r="BC104" s="52"/>
      <c r="BD104" s="52"/>
      <c r="BE104" s="52"/>
      <c r="BF104" s="52"/>
      <c r="BG104" s="52"/>
      <c r="BH104" s="52"/>
      <c r="BI104" s="52"/>
      <c r="BJ104" s="52"/>
      <c r="BK104" s="52"/>
      <c r="BL104" s="52"/>
      <c r="BM104" s="52"/>
      <c r="BN104" s="52"/>
      <c r="BO104" s="52"/>
      <c r="BP104" s="52"/>
      <c r="BQ104" s="52"/>
      <c r="BR104" s="52"/>
    </row>
    <row r="105" spans="1:70" ht="21">
      <c r="A105" s="8"/>
      <c r="B105" s="8"/>
      <c r="C105" s="8"/>
      <c r="D105" s="8"/>
      <c r="E105" s="9" t="e">
        <f t="shared" si="3"/>
        <v>#N/A</v>
      </c>
      <c r="F105" s="9"/>
      <c r="G105" s="8"/>
      <c r="J105" s="52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2"/>
      <c r="Y105" s="52"/>
      <c r="Z105" s="52"/>
      <c r="AA105" s="52"/>
      <c r="AB105" s="52"/>
      <c r="AC105" s="52"/>
      <c r="AD105" s="52"/>
      <c r="AE105" s="52"/>
      <c r="AF105" s="52"/>
      <c r="AG105" s="52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2"/>
      <c r="AU105" s="52"/>
      <c r="AV105" s="52"/>
      <c r="AW105" s="52"/>
      <c r="AX105" s="52"/>
      <c r="AY105" s="52"/>
      <c r="AZ105" s="52"/>
      <c r="BA105" s="52"/>
      <c r="BB105" s="52"/>
      <c r="BC105" s="52"/>
      <c r="BD105" s="52"/>
      <c r="BE105" s="52"/>
      <c r="BF105" s="52"/>
      <c r="BG105" s="52"/>
      <c r="BH105" s="52"/>
      <c r="BI105" s="52"/>
      <c r="BJ105" s="52"/>
      <c r="BK105" s="52"/>
      <c r="BL105" s="52"/>
      <c r="BM105" s="52"/>
      <c r="BN105" s="52"/>
      <c r="BO105" s="52"/>
      <c r="BP105" s="52"/>
      <c r="BQ105" s="52"/>
      <c r="BR105" s="52"/>
    </row>
    <row r="106" spans="1:70" ht="21">
      <c r="A106" s="8"/>
      <c r="B106" s="8"/>
      <c r="C106" s="8"/>
      <c r="D106" s="8"/>
      <c r="E106" s="9" t="e">
        <f t="shared" si="3"/>
        <v>#N/A</v>
      </c>
      <c r="F106" s="9"/>
      <c r="G106" s="8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2"/>
      <c r="Y106" s="52"/>
      <c r="Z106" s="52"/>
      <c r="AA106" s="52"/>
      <c r="AB106" s="52"/>
      <c r="AC106" s="52"/>
      <c r="AD106" s="52"/>
      <c r="AE106" s="52"/>
      <c r="AF106" s="52"/>
      <c r="AG106" s="52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2"/>
      <c r="AU106" s="52"/>
      <c r="AV106" s="52"/>
      <c r="AW106" s="52"/>
      <c r="AX106" s="52"/>
      <c r="AY106" s="52"/>
      <c r="AZ106" s="52"/>
      <c r="BA106" s="52"/>
      <c r="BB106" s="52"/>
      <c r="BC106" s="52"/>
      <c r="BD106" s="52"/>
      <c r="BE106" s="52"/>
      <c r="BF106" s="52"/>
      <c r="BG106" s="52"/>
      <c r="BH106" s="52"/>
      <c r="BI106" s="52"/>
      <c r="BJ106" s="52"/>
      <c r="BK106" s="52"/>
      <c r="BL106" s="52"/>
      <c r="BM106" s="52"/>
      <c r="BN106" s="52"/>
      <c r="BO106" s="52"/>
      <c r="BP106" s="52"/>
      <c r="BQ106" s="52"/>
      <c r="BR106" s="52"/>
    </row>
    <row r="107" spans="1:70" ht="21">
      <c r="A107" s="8"/>
      <c r="B107" s="8"/>
      <c r="C107" s="8"/>
      <c r="D107" s="8"/>
      <c r="E107" s="9" t="e">
        <f t="shared" si="3"/>
        <v>#N/A</v>
      </c>
      <c r="F107" s="9"/>
      <c r="G107" s="8"/>
      <c r="J107" s="52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52"/>
      <c r="AA107" s="52"/>
      <c r="AB107" s="52"/>
      <c r="AC107" s="52"/>
      <c r="AD107" s="52"/>
      <c r="AE107" s="52"/>
      <c r="AF107" s="52"/>
      <c r="AG107" s="52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2"/>
      <c r="AU107" s="52"/>
      <c r="AV107" s="52"/>
      <c r="AW107" s="52"/>
      <c r="AX107" s="52"/>
      <c r="AY107" s="52"/>
      <c r="AZ107" s="52"/>
      <c r="BA107" s="52"/>
      <c r="BB107" s="52"/>
      <c r="BC107" s="52"/>
      <c r="BD107" s="52"/>
      <c r="BE107" s="52"/>
      <c r="BF107" s="52"/>
      <c r="BG107" s="52"/>
      <c r="BH107" s="52"/>
      <c r="BI107" s="52"/>
      <c r="BJ107" s="52"/>
      <c r="BK107" s="52"/>
      <c r="BL107" s="52"/>
      <c r="BM107" s="52"/>
      <c r="BN107" s="52"/>
      <c r="BO107" s="52"/>
      <c r="BP107" s="52"/>
      <c r="BQ107" s="52"/>
      <c r="BR107" s="52"/>
    </row>
    <row r="108" spans="1:70" ht="21">
      <c r="A108" s="8"/>
      <c r="B108" s="8"/>
      <c r="C108" s="8"/>
      <c r="D108" s="8"/>
      <c r="E108" s="9" t="e">
        <f t="shared" si="3"/>
        <v>#N/A</v>
      </c>
      <c r="F108" s="9"/>
      <c r="G108" s="8"/>
      <c r="J108" s="52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  <c r="V108" s="52"/>
      <c r="W108" s="52"/>
      <c r="X108" s="52"/>
      <c r="Y108" s="52"/>
      <c r="Z108" s="52"/>
      <c r="AA108" s="52"/>
      <c r="AB108" s="52"/>
      <c r="AC108" s="52"/>
      <c r="AD108" s="52"/>
      <c r="AE108" s="52"/>
      <c r="AF108" s="52"/>
      <c r="AG108" s="52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2"/>
      <c r="AU108" s="52"/>
      <c r="AV108" s="52"/>
      <c r="AW108" s="52"/>
      <c r="AX108" s="52"/>
      <c r="AY108" s="52"/>
      <c r="AZ108" s="52"/>
      <c r="BA108" s="52"/>
      <c r="BB108" s="52"/>
      <c r="BC108" s="52"/>
      <c r="BD108" s="52"/>
      <c r="BE108" s="52"/>
      <c r="BF108" s="52"/>
      <c r="BG108" s="52"/>
      <c r="BH108" s="52"/>
      <c r="BI108" s="52"/>
      <c r="BJ108" s="52"/>
      <c r="BK108" s="52"/>
      <c r="BL108" s="52"/>
      <c r="BM108" s="52"/>
      <c r="BN108" s="52"/>
      <c r="BO108" s="52"/>
      <c r="BP108" s="52"/>
      <c r="BQ108" s="52"/>
      <c r="BR108" s="52"/>
    </row>
    <row r="109" spans="1:70" ht="21">
      <c r="A109" s="8"/>
      <c r="B109" s="8"/>
      <c r="C109" s="8"/>
      <c r="D109" s="8"/>
      <c r="E109" s="9" t="e">
        <f t="shared" si="3"/>
        <v>#N/A</v>
      </c>
      <c r="F109" s="9"/>
      <c r="G109" s="8"/>
      <c r="J109" s="52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2"/>
      <c r="Z109" s="52"/>
      <c r="AA109" s="52"/>
      <c r="AB109" s="52"/>
      <c r="AC109" s="52"/>
      <c r="AD109" s="52"/>
      <c r="AE109" s="52"/>
      <c r="AF109" s="52"/>
      <c r="AG109" s="52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2"/>
      <c r="AU109" s="52"/>
      <c r="AV109" s="52"/>
      <c r="AW109" s="52"/>
      <c r="AX109" s="52"/>
      <c r="AY109" s="52"/>
      <c r="AZ109" s="52"/>
      <c r="BA109" s="52"/>
      <c r="BB109" s="52"/>
      <c r="BC109" s="52"/>
      <c r="BD109" s="52"/>
      <c r="BE109" s="52"/>
      <c r="BF109" s="52"/>
      <c r="BG109" s="52"/>
      <c r="BH109" s="52"/>
      <c r="BI109" s="52"/>
      <c r="BJ109" s="52"/>
      <c r="BK109" s="52"/>
      <c r="BL109" s="52"/>
      <c r="BM109" s="52"/>
      <c r="BN109" s="52"/>
      <c r="BO109" s="52"/>
      <c r="BP109" s="52"/>
      <c r="BQ109" s="52"/>
      <c r="BR109" s="52"/>
    </row>
    <row r="110" spans="1:70" ht="21">
      <c r="A110" s="8"/>
      <c r="B110" s="8"/>
      <c r="C110" s="8"/>
      <c r="D110" s="8"/>
      <c r="E110" s="9" t="e">
        <f t="shared" si="3"/>
        <v>#N/A</v>
      </c>
      <c r="F110" s="9"/>
      <c r="G110" s="8"/>
      <c r="J110" s="52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  <c r="V110" s="52"/>
      <c r="W110" s="52"/>
      <c r="X110" s="52"/>
      <c r="Y110" s="52"/>
      <c r="Z110" s="52"/>
      <c r="AA110" s="52"/>
      <c r="AB110" s="52"/>
      <c r="AC110" s="52"/>
      <c r="AD110" s="52"/>
      <c r="AE110" s="52"/>
      <c r="AF110" s="52"/>
      <c r="AG110" s="52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2"/>
      <c r="AU110" s="52"/>
      <c r="AV110" s="52"/>
      <c r="AW110" s="52"/>
      <c r="AX110" s="52"/>
      <c r="AY110" s="52"/>
      <c r="AZ110" s="52"/>
      <c r="BA110" s="52"/>
      <c r="BB110" s="52"/>
      <c r="BC110" s="52"/>
      <c r="BD110" s="52"/>
      <c r="BE110" s="52"/>
      <c r="BF110" s="52"/>
      <c r="BG110" s="52"/>
      <c r="BH110" s="52"/>
      <c r="BI110" s="52"/>
      <c r="BJ110" s="52"/>
      <c r="BK110" s="52"/>
      <c r="BL110" s="52"/>
      <c r="BM110" s="52"/>
      <c r="BN110" s="52"/>
      <c r="BO110" s="52"/>
      <c r="BP110" s="52"/>
      <c r="BQ110" s="52"/>
      <c r="BR110" s="52"/>
    </row>
    <row r="111" spans="1:70" ht="21">
      <c r="A111" s="8"/>
      <c r="B111" s="8"/>
      <c r="C111" s="8"/>
      <c r="D111" s="8"/>
      <c r="E111" s="9" t="e">
        <f t="shared" si="3"/>
        <v>#N/A</v>
      </c>
      <c r="F111" s="9"/>
      <c r="G111" s="8"/>
      <c r="J111" s="52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52"/>
      <c r="Z111" s="52"/>
      <c r="AA111" s="52"/>
      <c r="AB111" s="52"/>
      <c r="AC111" s="52"/>
      <c r="AD111" s="52"/>
      <c r="AE111" s="52"/>
      <c r="AF111" s="52"/>
      <c r="AG111" s="52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2"/>
      <c r="AU111" s="52"/>
      <c r="AV111" s="52"/>
      <c r="AW111" s="52"/>
      <c r="AX111" s="52"/>
      <c r="AY111" s="52"/>
      <c r="AZ111" s="52"/>
      <c r="BA111" s="52"/>
      <c r="BB111" s="52"/>
      <c r="BC111" s="52"/>
      <c r="BD111" s="52"/>
      <c r="BE111" s="52"/>
      <c r="BF111" s="52"/>
      <c r="BG111" s="52"/>
      <c r="BH111" s="52"/>
      <c r="BI111" s="52"/>
      <c r="BJ111" s="52"/>
      <c r="BK111" s="52"/>
      <c r="BL111" s="52"/>
      <c r="BM111" s="52"/>
      <c r="BN111" s="52"/>
      <c r="BO111" s="52"/>
      <c r="BP111" s="52"/>
      <c r="BQ111" s="52"/>
      <c r="BR111" s="52"/>
    </row>
    <row r="112" spans="1:70" ht="21">
      <c r="A112" s="8"/>
      <c r="B112" s="8"/>
      <c r="C112" s="8"/>
      <c r="D112" s="8"/>
      <c r="E112" s="9" t="e">
        <f t="shared" si="3"/>
        <v>#N/A</v>
      </c>
      <c r="F112" s="9"/>
      <c r="G112" s="8"/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52"/>
      <c r="AA112" s="52"/>
      <c r="AB112" s="52"/>
      <c r="AC112" s="52"/>
      <c r="AD112" s="52"/>
      <c r="AE112" s="52"/>
      <c r="AF112" s="52"/>
      <c r="AG112" s="52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2"/>
      <c r="AU112" s="52"/>
      <c r="AV112" s="52"/>
      <c r="AW112" s="52"/>
      <c r="AX112" s="52"/>
      <c r="AY112" s="52"/>
      <c r="AZ112" s="52"/>
      <c r="BA112" s="52"/>
      <c r="BB112" s="52"/>
      <c r="BC112" s="52"/>
      <c r="BD112" s="52"/>
      <c r="BE112" s="52"/>
      <c r="BF112" s="52"/>
      <c r="BG112" s="52"/>
      <c r="BH112" s="52"/>
      <c r="BI112" s="52"/>
      <c r="BJ112" s="52"/>
      <c r="BK112" s="52"/>
      <c r="BL112" s="52"/>
      <c r="BM112" s="52"/>
      <c r="BN112" s="52"/>
      <c r="BO112" s="52"/>
      <c r="BP112" s="52"/>
      <c r="BQ112" s="52"/>
      <c r="BR112" s="52"/>
    </row>
    <row r="113" spans="1:70" ht="21">
      <c r="A113" s="8"/>
      <c r="B113" s="8"/>
      <c r="C113" s="8"/>
      <c r="D113" s="8"/>
      <c r="E113" s="9" t="e">
        <f t="shared" si="3"/>
        <v>#N/A</v>
      </c>
      <c r="F113" s="9"/>
      <c r="G113" s="8"/>
      <c r="J113" s="52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  <c r="V113" s="52"/>
      <c r="W113" s="52"/>
      <c r="X113" s="52"/>
      <c r="Y113" s="52"/>
      <c r="Z113" s="52"/>
      <c r="AA113" s="52"/>
      <c r="AB113" s="52"/>
      <c r="AC113" s="52"/>
      <c r="AD113" s="52"/>
      <c r="AE113" s="52"/>
      <c r="AF113" s="52"/>
      <c r="AG113" s="52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2"/>
      <c r="AU113" s="52"/>
      <c r="AV113" s="52"/>
      <c r="AW113" s="52"/>
      <c r="AX113" s="52"/>
      <c r="AY113" s="52"/>
      <c r="AZ113" s="52"/>
      <c r="BA113" s="52"/>
      <c r="BB113" s="52"/>
      <c r="BC113" s="52"/>
      <c r="BD113" s="52"/>
      <c r="BE113" s="52"/>
      <c r="BF113" s="52"/>
      <c r="BG113" s="52"/>
      <c r="BH113" s="52"/>
      <c r="BI113" s="52"/>
      <c r="BJ113" s="52"/>
      <c r="BK113" s="52"/>
      <c r="BL113" s="52"/>
      <c r="BM113" s="52"/>
      <c r="BN113" s="52"/>
      <c r="BO113" s="52"/>
      <c r="BP113" s="52"/>
      <c r="BQ113" s="52"/>
      <c r="BR113" s="52"/>
    </row>
    <row r="114" spans="1:70" ht="21">
      <c r="A114" s="8"/>
      <c r="B114" s="8"/>
      <c r="C114" s="8"/>
      <c r="D114" s="8"/>
      <c r="E114" s="9" t="e">
        <f t="shared" si="3"/>
        <v>#N/A</v>
      </c>
      <c r="F114" s="9"/>
      <c r="G114" s="8"/>
      <c r="J114" s="52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  <c r="V114" s="52"/>
      <c r="W114" s="52"/>
      <c r="X114" s="52"/>
      <c r="Y114" s="52"/>
      <c r="Z114" s="52"/>
      <c r="AA114" s="52"/>
      <c r="AB114" s="52"/>
      <c r="AC114" s="52"/>
      <c r="AD114" s="52"/>
      <c r="AE114" s="52"/>
      <c r="AF114" s="52"/>
      <c r="AG114" s="52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2"/>
      <c r="AU114" s="52"/>
      <c r="AV114" s="52"/>
      <c r="AW114" s="52"/>
      <c r="AX114" s="52"/>
      <c r="AY114" s="52"/>
      <c r="AZ114" s="52"/>
      <c r="BA114" s="52"/>
      <c r="BB114" s="52"/>
      <c r="BC114" s="52"/>
      <c r="BD114" s="52"/>
      <c r="BE114" s="52"/>
      <c r="BF114" s="52"/>
      <c r="BG114" s="52"/>
      <c r="BH114" s="52"/>
      <c r="BI114" s="52"/>
      <c r="BJ114" s="52"/>
      <c r="BK114" s="52"/>
      <c r="BL114" s="52"/>
      <c r="BM114" s="52"/>
      <c r="BN114" s="52"/>
      <c r="BO114" s="52"/>
      <c r="BP114" s="52"/>
      <c r="BQ114" s="52"/>
      <c r="BR114" s="52"/>
    </row>
    <row r="115" spans="1:70" ht="21">
      <c r="A115" s="8"/>
      <c r="B115" s="8"/>
      <c r="C115" s="8"/>
      <c r="D115" s="8"/>
      <c r="E115" s="9" t="e">
        <f t="shared" si="3"/>
        <v>#N/A</v>
      </c>
      <c r="F115" s="9"/>
      <c r="G115" s="8"/>
      <c r="J115" s="52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52"/>
      <c r="AG115" s="52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2"/>
      <c r="AU115" s="52"/>
      <c r="AV115" s="52"/>
      <c r="AW115" s="52"/>
      <c r="AX115" s="52"/>
      <c r="AY115" s="52"/>
      <c r="AZ115" s="52"/>
      <c r="BA115" s="52"/>
      <c r="BB115" s="52"/>
      <c r="BC115" s="52"/>
      <c r="BD115" s="52"/>
      <c r="BE115" s="52"/>
      <c r="BF115" s="52"/>
      <c r="BG115" s="52"/>
      <c r="BH115" s="52"/>
      <c r="BI115" s="52"/>
      <c r="BJ115" s="52"/>
      <c r="BK115" s="52"/>
      <c r="BL115" s="52"/>
      <c r="BM115" s="52"/>
      <c r="BN115" s="52"/>
      <c r="BO115" s="52"/>
      <c r="BP115" s="52"/>
      <c r="BQ115" s="52"/>
      <c r="BR115" s="52"/>
    </row>
    <row r="116" spans="1:70" ht="21">
      <c r="A116" s="8"/>
      <c r="B116" s="8"/>
      <c r="C116" s="8"/>
      <c r="D116" s="8"/>
      <c r="E116" s="9" t="e">
        <f t="shared" si="3"/>
        <v>#N/A</v>
      </c>
      <c r="F116" s="9"/>
      <c r="G116" s="8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52"/>
      <c r="AG116" s="52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2"/>
      <c r="AU116" s="52"/>
      <c r="AV116" s="52"/>
      <c r="AW116" s="52"/>
      <c r="AX116" s="52"/>
      <c r="AY116" s="52"/>
      <c r="AZ116" s="52"/>
      <c r="BA116" s="52"/>
      <c r="BB116" s="52"/>
      <c r="BC116" s="52"/>
      <c r="BD116" s="52"/>
      <c r="BE116" s="52"/>
      <c r="BF116" s="52"/>
      <c r="BG116" s="52"/>
      <c r="BH116" s="52"/>
      <c r="BI116" s="52"/>
      <c r="BJ116" s="52"/>
      <c r="BK116" s="52"/>
      <c r="BL116" s="52"/>
      <c r="BM116" s="52"/>
      <c r="BN116" s="52"/>
      <c r="BO116" s="52"/>
      <c r="BP116" s="52"/>
      <c r="BQ116" s="52"/>
      <c r="BR116" s="52"/>
    </row>
    <row r="117" spans="1:70" ht="21">
      <c r="A117" s="8"/>
      <c r="B117" s="8"/>
      <c r="C117" s="8"/>
      <c r="D117" s="8"/>
      <c r="E117" s="9" t="e">
        <f t="shared" si="3"/>
        <v>#N/A</v>
      </c>
      <c r="F117" s="9"/>
      <c r="G117" s="8"/>
      <c r="J117" s="52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52"/>
      <c r="AG117" s="52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2"/>
      <c r="AU117" s="52"/>
      <c r="AV117" s="52"/>
      <c r="AW117" s="52"/>
      <c r="AX117" s="52"/>
      <c r="AY117" s="52"/>
      <c r="AZ117" s="52"/>
      <c r="BA117" s="52"/>
      <c r="BB117" s="52"/>
      <c r="BC117" s="52"/>
      <c r="BD117" s="52"/>
      <c r="BE117" s="52"/>
      <c r="BF117" s="52"/>
      <c r="BG117" s="52"/>
      <c r="BH117" s="52"/>
      <c r="BI117" s="52"/>
      <c r="BJ117" s="52"/>
      <c r="BK117" s="52"/>
      <c r="BL117" s="52"/>
      <c r="BM117" s="52"/>
      <c r="BN117" s="52"/>
      <c r="BO117" s="52"/>
      <c r="BP117" s="52"/>
      <c r="BQ117" s="52"/>
      <c r="BR117" s="52"/>
    </row>
    <row r="118" spans="1:70" ht="21">
      <c r="A118" s="8"/>
      <c r="B118" s="8"/>
      <c r="C118" s="8"/>
      <c r="D118" s="8"/>
      <c r="E118" s="9" t="e">
        <f t="shared" si="3"/>
        <v>#N/A</v>
      </c>
      <c r="F118" s="9"/>
      <c r="G118" s="8"/>
      <c r="J118" s="52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52"/>
      <c r="X118" s="52"/>
      <c r="Y118" s="52"/>
      <c r="Z118" s="52"/>
      <c r="AA118" s="52"/>
      <c r="AB118" s="52"/>
      <c r="AC118" s="52"/>
      <c r="AD118" s="52"/>
      <c r="AE118" s="52"/>
      <c r="AF118" s="52"/>
      <c r="AG118" s="52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2"/>
      <c r="AU118" s="52"/>
      <c r="AV118" s="52"/>
      <c r="AW118" s="52"/>
      <c r="AX118" s="52"/>
      <c r="AY118" s="52"/>
      <c r="AZ118" s="52"/>
      <c r="BA118" s="52"/>
      <c r="BB118" s="52"/>
      <c r="BC118" s="52"/>
      <c r="BD118" s="52"/>
      <c r="BE118" s="52"/>
      <c r="BF118" s="52"/>
      <c r="BG118" s="52"/>
      <c r="BH118" s="52"/>
      <c r="BI118" s="52"/>
      <c r="BJ118" s="52"/>
      <c r="BK118" s="52"/>
      <c r="BL118" s="52"/>
      <c r="BM118" s="52"/>
      <c r="BN118" s="52"/>
      <c r="BO118" s="52"/>
      <c r="BP118" s="52"/>
      <c r="BQ118" s="52"/>
      <c r="BR118" s="52"/>
    </row>
    <row r="119" spans="1:70" ht="21">
      <c r="A119" s="8"/>
      <c r="B119" s="8"/>
      <c r="C119" s="8"/>
      <c r="D119" s="8"/>
      <c r="E119" s="9" t="e">
        <f t="shared" si="3"/>
        <v>#N/A</v>
      </c>
      <c r="F119" s="9"/>
      <c r="G119" s="8"/>
      <c r="J119" s="52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52"/>
      <c r="X119" s="52"/>
      <c r="Y119" s="52"/>
      <c r="Z119" s="52"/>
      <c r="AA119" s="52"/>
      <c r="AB119" s="52"/>
      <c r="AC119" s="52"/>
      <c r="AD119" s="52"/>
      <c r="AE119" s="52"/>
      <c r="AF119" s="52"/>
      <c r="AG119" s="52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2"/>
      <c r="AU119" s="52"/>
      <c r="AV119" s="52"/>
      <c r="AW119" s="52"/>
      <c r="AX119" s="52"/>
      <c r="AY119" s="52"/>
      <c r="AZ119" s="52"/>
      <c r="BA119" s="52"/>
      <c r="BB119" s="52"/>
      <c r="BC119" s="52"/>
      <c r="BD119" s="52"/>
      <c r="BE119" s="52"/>
      <c r="BF119" s="52"/>
      <c r="BG119" s="52"/>
      <c r="BH119" s="52"/>
      <c r="BI119" s="52"/>
      <c r="BJ119" s="52"/>
      <c r="BK119" s="52"/>
      <c r="BL119" s="52"/>
      <c r="BM119" s="52"/>
      <c r="BN119" s="52"/>
      <c r="BO119" s="52"/>
      <c r="BP119" s="52"/>
      <c r="BQ119" s="52"/>
      <c r="BR119" s="52"/>
    </row>
    <row r="120" spans="1:70" ht="21">
      <c r="A120" s="8"/>
      <c r="B120" s="8"/>
      <c r="C120" s="8"/>
      <c r="D120" s="8"/>
      <c r="E120" s="9" t="e">
        <f t="shared" si="3"/>
        <v>#N/A</v>
      </c>
      <c r="F120" s="9"/>
      <c r="G120" s="8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52"/>
      <c r="AA120" s="52"/>
      <c r="AB120" s="52"/>
      <c r="AC120" s="52"/>
      <c r="AD120" s="52"/>
      <c r="AE120" s="52"/>
      <c r="AF120" s="52"/>
      <c r="AG120" s="52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2"/>
      <c r="AU120" s="52"/>
      <c r="AV120" s="52"/>
      <c r="AW120" s="52"/>
      <c r="AX120" s="52"/>
      <c r="AY120" s="52"/>
      <c r="AZ120" s="52"/>
      <c r="BA120" s="52"/>
      <c r="BB120" s="52"/>
      <c r="BC120" s="52"/>
      <c r="BD120" s="52"/>
      <c r="BE120" s="52"/>
      <c r="BF120" s="52"/>
      <c r="BG120" s="52"/>
      <c r="BH120" s="52"/>
      <c r="BI120" s="52"/>
      <c r="BJ120" s="52"/>
      <c r="BK120" s="52"/>
      <c r="BL120" s="52"/>
      <c r="BM120" s="52"/>
      <c r="BN120" s="52"/>
      <c r="BO120" s="52"/>
      <c r="BP120" s="52"/>
      <c r="BQ120" s="52"/>
      <c r="BR120" s="52"/>
    </row>
    <row r="121" spans="1:70" ht="21">
      <c r="A121" s="8"/>
      <c r="B121" s="8"/>
      <c r="C121" s="8"/>
      <c r="D121" s="8"/>
      <c r="E121" s="9" t="e">
        <f t="shared" si="3"/>
        <v>#N/A</v>
      </c>
      <c r="F121" s="9"/>
      <c r="G121" s="8"/>
      <c r="J121" s="52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  <c r="V121" s="52"/>
      <c r="W121" s="52"/>
      <c r="X121" s="52"/>
      <c r="Y121" s="52"/>
      <c r="Z121" s="52"/>
      <c r="AA121" s="52"/>
      <c r="AB121" s="52"/>
      <c r="AC121" s="52"/>
      <c r="AD121" s="52"/>
      <c r="AE121" s="52"/>
      <c r="AF121" s="52"/>
      <c r="AG121" s="52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2"/>
      <c r="AU121" s="52"/>
      <c r="AV121" s="52"/>
      <c r="AW121" s="52"/>
      <c r="AX121" s="52"/>
      <c r="AY121" s="52"/>
      <c r="AZ121" s="52"/>
      <c r="BA121" s="52"/>
      <c r="BB121" s="52"/>
      <c r="BC121" s="52"/>
      <c r="BD121" s="52"/>
      <c r="BE121" s="52"/>
      <c r="BF121" s="52"/>
      <c r="BG121" s="52"/>
      <c r="BH121" s="52"/>
      <c r="BI121" s="52"/>
      <c r="BJ121" s="52"/>
      <c r="BK121" s="52"/>
      <c r="BL121" s="52"/>
      <c r="BM121" s="52"/>
      <c r="BN121" s="52"/>
      <c r="BO121" s="52"/>
      <c r="BP121" s="52"/>
      <c r="BQ121" s="52"/>
      <c r="BR121" s="52"/>
    </row>
    <row r="122" spans="1:70" ht="21">
      <c r="A122" s="8"/>
      <c r="B122" s="8"/>
      <c r="C122" s="8"/>
      <c r="D122" s="8"/>
      <c r="E122" s="9" t="e">
        <f t="shared" si="3"/>
        <v>#N/A</v>
      </c>
      <c r="F122" s="9"/>
      <c r="G122" s="8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  <c r="Z122" s="52"/>
      <c r="AA122" s="52"/>
      <c r="AB122" s="52"/>
      <c r="AC122" s="52"/>
      <c r="AD122" s="52"/>
      <c r="AE122" s="52"/>
      <c r="AF122" s="52"/>
      <c r="AG122" s="52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2"/>
      <c r="AU122" s="52"/>
      <c r="AV122" s="52"/>
      <c r="AW122" s="52"/>
      <c r="AX122" s="52"/>
      <c r="AY122" s="52"/>
      <c r="AZ122" s="52"/>
      <c r="BA122" s="52"/>
      <c r="BB122" s="52"/>
      <c r="BC122" s="52"/>
      <c r="BD122" s="52"/>
      <c r="BE122" s="52"/>
      <c r="BF122" s="52"/>
      <c r="BG122" s="52"/>
      <c r="BH122" s="52"/>
      <c r="BI122" s="52"/>
      <c r="BJ122" s="52"/>
      <c r="BK122" s="52"/>
      <c r="BL122" s="52"/>
      <c r="BM122" s="52"/>
      <c r="BN122" s="52"/>
      <c r="BO122" s="52"/>
      <c r="BP122" s="52"/>
      <c r="BQ122" s="52"/>
      <c r="BR122" s="52"/>
    </row>
    <row r="123" spans="1:70" ht="21">
      <c r="A123" s="8"/>
      <c r="B123" s="8"/>
      <c r="C123" s="8"/>
      <c r="D123" s="8"/>
      <c r="E123" s="9" t="e">
        <f t="shared" si="3"/>
        <v>#N/A</v>
      </c>
      <c r="F123" s="9"/>
      <c r="G123" s="8"/>
      <c r="J123" s="52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/>
      <c r="Z123" s="52"/>
      <c r="AA123" s="52"/>
      <c r="AB123" s="52"/>
      <c r="AC123" s="52"/>
      <c r="AD123" s="52"/>
      <c r="AE123" s="52"/>
      <c r="AF123" s="52"/>
      <c r="AG123" s="52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2"/>
      <c r="AU123" s="52"/>
      <c r="AV123" s="52"/>
      <c r="AW123" s="52"/>
      <c r="AX123" s="52"/>
      <c r="AY123" s="52"/>
      <c r="AZ123" s="52"/>
      <c r="BA123" s="52"/>
      <c r="BB123" s="52"/>
      <c r="BC123" s="52"/>
      <c r="BD123" s="52"/>
      <c r="BE123" s="52"/>
      <c r="BF123" s="52"/>
      <c r="BG123" s="52"/>
      <c r="BH123" s="52"/>
      <c r="BI123" s="52"/>
      <c r="BJ123" s="52"/>
      <c r="BK123" s="52"/>
      <c r="BL123" s="52"/>
      <c r="BM123" s="52"/>
      <c r="BN123" s="52"/>
      <c r="BO123" s="52"/>
      <c r="BP123" s="52"/>
      <c r="BQ123" s="52"/>
      <c r="BR123" s="52"/>
    </row>
    <row r="124" spans="1:70" ht="21">
      <c r="A124" s="8"/>
      <c r="B124" s="8"/>
      <c r="C124" s="51"/>
      <c r="D124" s="8"/>
      <c r="E124" s="9" t="e">
        <f t="shared" si="3"/>
        <v>#N/A</v>
      </c>
      <c r="F124" s="9"/>
      <c r="G124" s="8"/>
      <c r="J124" s="52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52"/>
      <c r="Y124" s="52"/>
      <c r="Z124" s="52"/>
      <c r="AA124" s="52"/>
      <c r="AB124" s="52"/>
      <c r="AC124" s="52"/>
      <c r="AD124" s="52"/>
      <c r="AE124" s="52"/>
      <c r="AF124" s="52"/>
      <c r="AG124" s="52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2"/>
      <c r="AU124" s="52"/>
      <c r="AV124" s="52"/>
      <c r="AW124" s="52"/>
      <c r="AX124" s="52"/>
      <c r="AY124" s="52"/>
      <c r="AZ124" s="52"/>
      <c r="BA124" s="52"/>
      <c r="BB124" s="52"/>
      <c r="BC124" s="52"/>
      <c r="BD124" s="52"/>
      <c r="BE124" s="52"/>
      <c r="BF124" s="52"/>
      <c r="BG124" s="52"/>
      <c r="BH124" s="52"/>
      <c r="BI124" s="52"/>
      <c r="BJ124" s="52"/>
      <c r="BK124" s="52"/>
      <c r="BL124" s="52"/>
      <c r="BM124" s="52"/>
      <c r="BN124" s="52"/>
      <c r="BO124" s="52"/>
      <c r="BP124" s="52"/>
      <c r="BQ124" s="52"/>
      <c r="BR124" s="52"/>
    </row>
    <row r="125" spans="1:70" ht="21">
      <c r="A125" s="8"/>
      <c r="B125" s="8"/>
      <c r="C125" s="51"/>
      <c r="D125" s="8"/>
      <c r="E125" s="9" t="e">
        <f t="shared" si="3"/>
        <v>#N/A</v>
      </c>
      <c r="F125" s="9"/>
      <c r="G125" s="8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  <c r="Z125" s="52"/>
      <c r="AA125" s="52"/>
      <c r="AB125" s="52"/>
      <c r="AC125" s="52"/>
      <c r="AD125" s="52"/>
      <c r="AE125" s="52"/>
      <c r="AF125" s="52"/>
      <c r="AG125" s="52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2"/>
      <c r="AU125" s="52"/>
      <c r="AV125" s="52"/>
      <c r="AW125" s="52"/>
      <c r="AX125" s="52"/>
      <c r="AY125" s="52"/>
      <c r="AZ125" s="52"/>
      <c r="BA125" s="52"/>
      <c r="BB125" s="52"/>
      <c r="BC125" s="52"/>
      <c r="BD125" s="52"/>
      <c r="BE125" s="52"/>
      <c r="BF125" s="52"/>
      <c r="BG125" s="52"/>
      <c r="BH125" s="52"/>
      <c r="BI125" s="52"/>
      <c r="BJ125" s="52"/>
      <c r="BK125" s="52"/>
      <c r="BL125" s="52"/>
      <c r="BM125" s="52"/>
      <c r="BN125" s="52"/>
      <c r="BO125" s="52"/>
      <c r="BP125" s="52"/>
      <c r="BQ125" s="52"/>
      <c r="BR125" s="52"/>
    </row>
    <row r="126" spans="5:70" ht="21">
      <c r="E126" s="18"/>
      <c r="F126" s="18"/>
      <c r="J126" s="52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52"/>
      <c r="Y126" s="52"/>
      <c r="Z126" s="52"/>
      <c r="AA126" s="52"/>
      <c r="AB126" s="52"/>
      <c r="AC126" s="52"/>
      <c r="AD126" s="52"/>
      <c r="AE126" s="52"/>
      <c r="AF126" s="52"/>
      <c r="AG126" s="52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2"/>
      <c r="AU126" s="52"/>
      <c r="AV126" s="52"/>
      <c r="AW126" s="52"/>
      <c r="AX126" s="52"/>
      <c r="AY126" s="52"/>
      <c r="AZ126" s="52"/>
      <c r="BA126" s="52"/>
      <c r="BB126" s="52"/>
      <c r="BC126" s="52"/>
      <c r="BD126" s="52"/>
      <c r="BE126" s="52"/>
      <c r="BF126" s="52"/>
      <c r="BG126" s="52"/>
      <c r="BH126" s="52"/>
      <c r="BI126" s="52"/>
      <c r="BJ126" s="52"/>
      <c r="BK126" s="52"/>
      <c r="BL126" s="52"/>
      <c r="BM126" s="52"/>
      <c r="BN126" s="52"/>
      <c r="BO126" s="52"/>
      <c r="BP126" s="52"/>
      <c r="BQ126" s="52"/>
      <c r="BR126" s="52"/>
    </row>
    <row r="127" spans="5:70" ht="21">
      <c r="E127" s="18"/>
      <c r="F127" s="18"/>
      <c r="J127" s="52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52"/>
      <c r="Y127" s="52"/>
      <c r="Z127" s="52"/>
      <c r="AA127" s="52"/>
      <c r="AB127" s="52"/>
      <c r="AC127" s="52"/>
      <c r="AD127" s="52"/>
      <c r="AE127" s="52"/>
      <c r="AF127" s="52"/>
      <c r="AG127" s="52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2"/>
      <c r="AU127" s="52"/>
      <c r="AV127" s="52"/>
      <c r="AW127" s="52"/>
      <c r="AX127" s="52"/>
      <c r="AY127" s="52"/>
      <c r="AZ127" s="52"/>
      <c r="BA127" s="52"/>
      <c r="BB127" s="52"/>
      <c r="BC127" s="52"/>
      <c r="BD127" s="52"/>
      <c r="BE127" s="52"/>
      <c r="BF127" s="52"/>
      <c r="BG127" s="52"/>
      <c r="BH127" s="52"/>
      <c r="BI127" s="52"/>
      <c r="BJ127" s="52"/>
      <c r="BK127" s="52"/>
      <c r="BL127" s="52"/>
      <c r="BM127" s="52"/>
      <c r="BN127" s="52"/>
      <c r="BO127" s="52"/>
      <c r="BP127" s="52"/>
      <c r="BQ127" s="52"/>
      <c r="BR127" s="52"/>
    </row>
    <row r="128" spans="2:70" ht="21">
      <c r="B128" t="s">
        <v>142</v>
      </c>
      <c r="E128" s="18">
        <f>COUNTIF($E$5:$E$125,"A")</f>
        <v>18</v>
      </c>
      <c r="F128" s="18"/>
      <c r="J128" s="52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52"/>
      <c r="X128" s="52"/>
      <c r="Y128" s="52"/>
      <c r="Z128" s="52"/>
      <c r="AA128" s="52"/>
      <c r="AB128" s="52"/>
      <c r="AC128" s="52"/>
      <c r="AD128" s="52"/>
      <c r="AE128" s="52"/>
      <c r="AF128" s="52"/>
      <c r="AG128" s="52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2"/>
      <c r="AU128" s="52"/>
      <c r="AV128" s="52"/>
      <c r="AW128" s="52"/>
      <c r="AX128" s="52"/>
      <c r="AY128" s="52"/>
      <c r="AZ128" s="52"/>
      <c r="BA128" s="52"/>
      <c r="BB128" s="52"/>
      <c r="BC128" s="52"/>
      <c r="BD128" s="52"/>
      <c r="BE128" s="52"/>
      <c r="BF128" s="52"/>
      <c r="BG128" s="52"/>
      <c r="BH128" s="52"/>
      <c r="BI128" s="52"/>
      <c r="BJ128" s="52"/>
      <c r="BK128" s="52"/>
      <c r="BL128" s="52"/>
      <c r="BM128" s="52"/>
      <c r="BN128" s="52"/>
      <c r="BO128" s="52"/>
      <c r="BP128" s="52"/>
      <c r="BQ128" s="52"/>
      <c r="BR128" s="52"/>
    </row>
    <row r="129" spans="2:70" ht="21">
      <c r="B129" t="s">
        <v>143</v>
      </c>
      <c r="E129" s="18">
        <f>COUNTIF($E$5:$E$125,"B+")</f>
        <v>8</v>
      </c>
      <c r="F129" s="18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2"/>
      <c r="Z129" s="52"/>
      <c r="AA129" s="52"/>
      <c r="AB129" s="52"/>
      <c r="AC129" s="52"/>
      <c r="AD129" s="52"/>
      <c r="AE129" s="52"/>
      <c r="AF129" s="52"/>
      <c r="AG129" s="52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2"/>
      <c r="AU129" s="52"/>
      <c r="AV129" s="52"/>
      <c r="AW129" s="52"/>
      <c r="AX129" s="52"/>
      <c r="AY129" s="52"/>
      <c r="AZ129" s="52"/>
      <c r="BA129" s="52"/>
      <c r="BB129" s="52"/>
      <c r="BC129" s="52"/>
      <c r="BD129" s="52"/>
      <c r="BE129" s="52"/>
      <c r="BF129" s="52"/>
      <c r="BG129" s="52"/>
      <c r="BH129" s="52"/>
      <c r="BI129" s="52"/>
      <c r="BJ129" s="52"/>
      <c r="BK129" s="52"/>
      <c r="BL129" s="52"/>
      <c r="BM129" s="52"/>
      <c r="BN129" s="52"/>
      <c r="BO129" s="52"/>
      <c r="BP129" s="52"/>
      <c r="BQ129" s="52"/>
      <c r="BR129" s="52"/>
    </row>
    <row r="130" spans="2:70" ht="21">
      <c r="B130" t="s">
        <v>144</v>
      </c>
      <c r="E130" s="18">
        <f>COUNTIF($E$5:$E$125,"B")</f>
        <v>23</v>
      </c>
      <c r="F130" s="18"/>
      <c r="J130" s="52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X130" s="52"/>
      <c r="Y130" s="52"/>
      <c r="Z130" s="52"/>
      <c r="AA130" s="52"/>
      <c r="AB130" s="52"/>
      <c r="AC130" s="52"/>
      <c r="AD130" s="52"/>
      <c r="AE130" s="52"/>
      <c r="AF130" s="52"/>
      <c r="AG130" s="52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2"/>
      <c r="AU130" s="52"/>
      <c r="AV130" s="52"/>
      <c r="AW130" s="52"/>
      <c r="AX130" s="52"/>
      <c r="AY130" s="52"/>
      <c r="AZ130" s="52"/>
      <c r="BA130" s="52"/>
      <c r="BB130" s="52"/>
      <c r="BC130" s="52"/>
      <c r="BD130" s="52"/>
      <c r="BE130" s="52"/>
      <c r="BF130" s="52"/>
      <c r="BG130" s="52"/>
      <c r="BH130" s="52"/>
      <c r="BI130" s="52"/>
      <c r="BJ130" s="52"/>
      <c r="BK130" s="52"/>
      <c r="BL130" s="52"/>
      <c r="BM130" s="52"/>
      <c r="BN130" s="52"/>
      <c r="BO130" s="52"/>
      <c r="BP130" s="52"/>
      <c r="BQ130" s="52"/>
      <c r="BR130" s="52"/>
    </row>
    <row r="131" spans="2:70" ht="21">
      <c r="B131" t="s">
        <v>145</v>
      </c>
      <c r="E131" s="18">
        <f>COUNTIF($E$5:$E$125,"C+")</f>
        <v>15</v>
      </c>
      <c r="F131" s="18"/>
      <c r="J131" s="52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52"/>
      <c r="Y131" s="52"/>
      <c r="Z131" s="52"/>
      <c r="AA131" s="52"/>
      <c r="AB131" s="52"/>
      <c r="AC131" s="52"/>
      <c r="AD131" s="52"/>
      <c r="AE131" s="52"/>
      <c r="AF131" s="52"/>
      <c r="AG131" s="52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2"/>
      <c r="AU131" s="52"/>
      <c r="AV131" s="52"/>
      <c r="AW131" s="52"/>
      <c r="AX131" s="52"/>
      <c r="AY131" s="52"/>
      <c r="AZ131" s="52"/>
      <c r="BA131" s="52"/>
      <c r="BB131" s="52"/>
      <c r="BC131" s="52"/>
      <c r="BD131" s="52"/>
      <c r="BE131" s="52"/>
      <c r="BF131" s="52"/>
      <c r="BG131" s="52"/>
      <c r="BH131" s="52"/>
      <c r="BI131" s="52"/>
      <c r="BJ131" s="52"/>
      <c r="BK131" s="52"/>
      <c r="BL131" s="52"/>
      <c r="BM131" s="52"/>
      <c r="BN131" s="52"/>
      <c r="BO131" s="52"/>
      <c r="BP131" s="52"/>
      <c r="BQ131" s="52"/>
      <c r="BR131" s="52"/>
    </row>
    <row r="132" spans="2:70" ht="21">
      <c r="B132" t="s">
        <v>146</v>
      </c>
      <c r="E132" s="18">
        <f>COUNTIF($E$5:$E$125,"C")</f>
        <v>18</v>
      </c>
      <c r="F132" s="18"/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52"/>
      <c r="Y132" s="52"/>
      <c r="Z132" s="52"/>
      <c r="AA132" s="52"/>
      <c r="AB132" s="52"/>
      <c r="AC132" s="52"/>
      <c r="AD132" s="52"/>
      <c r="AE132" s="52"/>
      <c r="AF132" s="52"/>
      <c r="AG132" s="52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2"/>
      <c r="AU132" s="52"/>
      <c r="AV132" s="52"/>
      <c r="AW132" s="52"/>
      <c r="AX132" s="52"/>
      <c r="AY132" s="52"/>
      <c r="AZ132" s="52"/>
      <c r="BA132" s="52"/>
      <c r="BB132" s="52"/>
      <c r="BC132" s="52"/>
      <c r="BD132" s="52"/>
      <c r="BE132" s="52"/>
      <c r="BF132" s="52"/>
      <c r="BG132" s="52"/>
      <c r="BH132" s="52"/>
      <c r="BI132" s="52"/>
      <c r="BJ132" s="52"/>
      <c r="BK132" s="52"/>
      <c r="BL132" s="52"/>
      <c r="BM132" s="52"/>
      <c r="BN132" s="52"/>
      <c r="BO132" s="52"/>
      <c r="BP132" s="52"/>
      <c r="BQ132" s="52"/>
      <c r="BR132" s="52"/>
    </row>
    <row r="133" spans="2:70" ht="21">
      <c r="B133" t="s">
        <v>147</v>
      </c>
      <c r="E133" s="18">
        <f>COUNTIF($E$5:$E$125,"D+")</f>
        <v>11</v>
      </c>
      <c r="F133" s="18"/>
      <c r="J133" s="52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52"/>
      <c r="X133" s="52"/>
      <c r="Y133" s="52"/>
      <c r="Z133" s="52"/>
      <c r="AA133" s="52"/>
      <c r="AB133" s="52"/>
      <c r="AC133" s="52"/>
      <c r="AD133" s="52"/>
      <c r="AE133" s="52"/>
      <c r="AF133" s="52"/>
      <c r="AG133" s="52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2"/>
      <c r="AU133" s="52"/>
      <c r="AV133" s="52"/>
      <c r="AW133" s="52"/>
      <c r="AX133" s="52"/>
      <c r="AY133" s="52"/>
      <c r="AZ133" s="52"/>
      <c r="BA133" s="52"/>
      <c r="BB133" s="52"/>
      <c r="BC133" s="52"/>
      <c r="BD133" s="52"/>
      <c r="BE133" s="52"/>
      <c r="BF133" s="52"/>
      <c r="BG133" s="52"/>
      <c r="BH133" s="52"/>
      <c r="BI133" s="52"/>
      <c r="BJ133" s="52"/>
      <c r="BK133" s="52"/>
      <c r="BL133" s="52"/>
      <c r="BM133" s="52"/>
      <c r="BN133" s="52"/>
      <c r="BO133" s="52"/>
      <c r="BP133" s="52"/>
      <c r="BQ133" s="52"/>
      <c r="BR133" s="52"/>
    </row>
    <row r="134" spans="2:70" ht="21">
      <c r="B134" t="s">
        <v>148</v>
      </c>
      <c r="E134" s="18">
        <f>COUNTIF($E$5:$E$125,"D")</f>
        <v>3</v>
      </c>
      <c r="F134" s="18"/>
      <c r="J134" s="52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52"/>
      <c r="X134" s="52"/>
      <c r="Y134" s="52"/>
      <c r="Z134" s="52"/>
      <c r="AA134" s="52"/>
      <c r="AB134" s="52"/>
      <c r="AC134" s="52"/>
      <c r="AD134" s="52"/>
      <c r="AE134" s="52"/>
      <c r="AF134" s="52"/>
      <c r="AG134" s="52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2"/>
      <c r="AU134" s="52"/>
      <c r="AV134" s="52"/>
      <c r="AW134" s="52"/>
      <c r="AX134" s="52"/>
      <c r="AY134" s="52"/>
      <c r="AZ134" s="52"/>
      <c r="BA134" s="52"/>
      <c r="BB134" s="52"/>
      <c r="BC134" s="52"/>
      <c r="BD134" s="52"/>
      <c r="BE134" s="52"/>
      <c r="BF134" s="52"/>
      <c r="BG134" s="52"/>
      <c r="BH134" s="52"/>
      <c r="BI134" s="52"/>
      <c r="BJ134" s="52"/>
      <c r="BK134" s="52"/>
      <c r="BL134" s="52"/>
      <c r="BM134" s="52"/>
      <c r="BN134" s="52"/>
      <c r="BO134" s="52"/>
      <c r="BP134" s="52"/>
      <c r="BQ134" s="52"/>
      <c r="BR134" s="52"/>
    </row>
    <row r="135" spans="2:70" ht="21">
      <c r="B135" t="s">
        <v>149</v>
      </c>
      <c r="E135" s="18">
        <f>COUNTIF($E$5:$E$125,"F")</f>
        <v>2</v>
      </c>
      <c r="F135" s="18"/>
      <c r="J135" s="52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52"/>
      <c r="X135" s="52"/>
      <c r="Y135" s="52"/>
      <c r="Z135" s="52"/>
      <c r="AA135" s="52"/>
      <c r="AB135" s="52"/>
      <c r="AC135" s="52"/>
      <c r="AD135" s="52"/>
      <c r="AE135" s="52"/>
      <c r="AF135" s="52"/>
      <c r="AG135" s="52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2"/>
      <c r="AU135" s="52"/>
      <c r="AV135" s="52"/>
      <c r="AW135" s="52"/>
      <c r="AX135" s="52"/>
      <c r="AY135" s="52"/>
      <c r="AZ135" s="52"/>
      <c r="BA135" s="52"/>
      <c r="BB135" s="52"/>
      <c r="BC135" s="52"/>
      <c r="BD135" s="52"/>
      <c r="BE135" s="52"/>
      <c r="BF135" s="52"/>
      <c r="BG135" s="52"/>
      <c r="BH135" s="52"/>
      <c r="BI135" s="52"/>
      <c r="BJ135" s="52"/>
      <c r="BK135" s="52"/>
      <c r="BL135" s="52"/>
      <c r="BM135" s="52"/>
      <c r="BN135" s="52"/>
      <c r="BO135" s="52"/>
      <c r="BP135" s="52"/>
      <c r="BQ135" s="52"/>
      <c r="BR135" s="52"/>
    </row>
    <row r="136" spans="5:70" ht="21">
      <c r="E136" s="18"/>
      <c r="F136" s="18"/>
      <c r="J136" s="52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52"/>
      <c r="X136" s="52"/>
      <c r="Y136" s="52"/>
      <c r="Z136" s="52"/>
      <c r="AA136" s="52"/>
      <c r="AB136" s="52"/>
      <c r="AC136" s="52"/>
      <c r="AD136" s="52"/>
      <c r="AE136" s="52"/>
      <c r="AF136" s="52"/>
      <c r="AG136" s="52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2"/>
      <c r="AU136" s="52"/>
      <c r="AV136" s="52"/>
      <c r="AW136" s="52"/>
      <c r="AX136" s="52"/>
      <c r="AY136" s="52"/>
      <c r="AZ136" s="52"/>
      <c r="BA136" s="52"/>
      <c r="BB136" s="52"/>
      <c r="BC136" s="52"/>
      <c r="BD136" s="52"/>
      <c r="BE136" s="52"/>
      <c r="BF136" s="52"/>
      <c r="BG136" s="52"/>
      <c r="BH136" s="52"/>
      <c r="BI136" s="52"/>
      <c r="BJ136" s="52"/>
      <c r="BK136" s="52"/>
      <c r="BL136" s="52"/>
      <c r="BM136" s="52"/>
      <c r="BN136" s="52"/>
      <c r="BO136" s="52"/>
      <c r="BP136" s="52"/>
      <c r="BQ136" s="52"/>
      <c r="BR136" s="52"/>
    </row>
    <row r="137" spans="5:70" ht="21">
      <c r="E137" s="18"/>
      <c r="F137" s="18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52"/>
      <c r="Y137" s="52"/>
      <c r="Z137" s="52"/>
      <c r="AA137" s="52"/>
      <c r="AB137" s="52"/>
      <c r="AC137" s="52"/>
      <c r="AD137" s="52"/>
      <c r="AE137" s="52"/>
      <c r="AF137" s="52"/>
      <c r="AG137" s="52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2"/>
      <c r="AU137" s="52"/>
      <c r="AV137" s="52"/>
      <c r="AW137" s="52"/>
      <c r="AX137" s="52"/>
      <c r="AY137" s="52"/>
      <c r="AZ137" s="52"/>
      <c r="BA137" s="52"/>
      <c r="BB137" s="52"/>
      <c r="BC137" s="52"/>
      <c r="BD137" s="52"/>
      <c r="BE137" s="52"/>
      <c r="BF137" s="52"/>
      <c r="BG137" s="52"/>
      <c r="BH137" s="52"/>
      <c r="BI137" s="52"/>
      <c r="BJ137" s="52"/>
      <c r="BK137" s="52"/>
      <c r="BL137" s="52"/>
      <c r="BM137" s="52"/>
      <c r="BN137" s="52"/>
      <c r="BO137" s="52"/>
      <c r="BP137" s="52"/>
      <c r="BQ137" s="52"/>
      <c r="BR137" s="52"/>
    </row>
    <row r="138" spans="5:70" ht="21">
      <c r="E138" s="18"/>
      <c r="F138" s="18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/>
      <c r="Z138" s="52"/>
      <c r="AA138" s="52"/>
      <c r="AB138" s="52"/>
      <c r="AC138" s="52"/>
      <c r="AD138" s="52"/>
      <c r="AE138" s="52"/>
      <c r="AF138" s="52"/>
      <c r="AG138" s="52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2"/>
      <c r="AU138" s="52"/>
      <c r="AV138" s="52"/>
      <c r="AW138" s="52"/>
      <c r="AX138" s="52"/>
      <c r="AY138" s="52"/>
      <c r="AZ138" s="52"/>
      <c r="BA138" s="52"/>
      <c r="BB138" s="52"/>
      <c r="BC138" s="52"/>
      <c r="BD138" s="52"/>
      <c r="BE138" s="52"/>
      <c r="BF138" s="52"/>
      <c r="BG138" s="52"/>
      <c r="BH138" s="52"/>
      <c r="BI138" s="52"/>
      <c r="BJ138" s="52"/>
      <c r="BK138" s="52"/>
      <c r="BL138" s="52"/>
      <c r="BM138" s="52"/>
      <c r="BN138" s="52"/>
      <c r="BO138" s="52"/>
      <c r="BP138" s="52"/>
      <c r="BQ138" s="52"/>
      <c r="BR138" s="52"/>
    </row>
    <row r="139" spans="5:70" ht="21">
      <c r="E139" s="18"/>
      <c r="F139" s="18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2"/>
      <c r="Z139" s="52"/>
      <c r="AA139" s="52"/>
      <c r="AB139" s="52"/>
      <c r="AC139" s="52"/>
      <c r="AD139" s="52"/>
      <c r="AE139" s="52"/>
      <c r="AF139" s="52"/>
      <c r="AG139" s="52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2"/>
      <c r="AU139" s="52"/>
      <c r="AV139" s="52"/>
      <c r="AW139" s="52"/>
      <c r="AX139" s="52"/>
      <c r="AY139" s="52"/>
      <c r="AZ139" s="52"/>
      <c r="BA139" s="52"/>
      <c r="BB139" s="52"/>
      <c r="BC139" s="52"/>
      <c r="BD139" s="52"/>
      <c r="BE139" s="52"/>
      <c r="BF139" s="52"/>
      <c r="BG139" s="52"/>
      <c r="BH139" s="52"/>
      <c r="BI139" s="52"/>
      <c r="BJ139" s="52"/>
      <c r="BK139" s="52"/>
      <c r="BL139" s="52"/>
      <c r="BM139" s="52"/>
      <c r="BN139" s="52"/>
      <c r="BO139" s="52"/>
      <c r="BP139" s="52"/>
      <c r="BQ139" s="52"/>
      <c r="BR139" s="52"/>
    </row>
    <row r="140" spans="5:6" ht="21">
      <c r="E140" s="18"/>
      <c r="F140" s="18"/>
    </row>
    <row r="141" spans="5:6" ht="21">
      <c r="E141" s="18"/>
      <c r="F141" s="18"/>
    </row>
    <row r="142" spans="5:6" ht="21">
      <c r="E142" s="18"/>
      <c r="F142" s="18"/>
    </row>
    <row r="143" spans="5:6" ht="21">
      <c r="E143" s="18"/>
      <c r="F143" s="18"/>
    </row>
    <row r="144" spans="5:6" ht="21">
      <c r="E144" s="18"/>
      <c r="F144" s="18"/>
    </row>
    <row r="145" spans="5:6" ht="21">
      <c r="E145" s="18"/>
      <c r="F145" s="18"/>
    </row>
    <row r="146" spans="5:6" ht="21">
      <c r="E146" s="18"/>
      <c r="F146" s="18"/>
    </row>
    <row r="147" spans="5:6" ht="21">
      <c r="E147" s="18"/>
      <c r="F147" s="18"/>
    </row>
    <row r="148" spans="5:6" ht="21">
      <c r="E148" s="18"/>
      <c r="F148" s="18"/>
    </row>
    <row r="149" spans="5:6" ht="21">
      <c r="E149" s="18"/>
      <c r="F149" s="18"/>
    </row>
    <row r="150" spans="5:6" ht="21">
      <c r="E150" s="18"/>
      <c r="F150" s="18"/>
    </row>
    <row r="151" spans="5:6" ht="21">
      <c r="E151" s="18"/>
      <c r="F151" s="18"/>
    </row>
    <row r="152" spans="5:6" ht="21">
      <c r="E152" s="18"/>
      <c r="F152" s="18"/>
    </row>
    <row r="153" spans="5:6" ht="21">
      <c r="E153" s="18"/>
      <c r="F153" s="18"/>
    </row>
    <row r="154" spans="5:6" ht="21">
      <c r="E154" s="18"/>
      <c r="F154" s="18"/>
    </row>
    <row r="155" spans="5:6" ht="21">
      <c r="E155" s="18"/>
      <c r="F155" s="18"/>
    </row>
    <row r="156" spans="5:6" ht="21">
      <c r="E156" s="18"/>
      <c r="F156" s="18"/>
    </row>
    <row r="157" spans="5:6" ht="21">
      <c r="E157" s="18"/>
      <c r="F157" s="18"/>
    </row>
    <row r="158" spans="5:6" ht="21">
      <c r="E158" s="18"/>
      <c r="F158" s="18"/>
    </row>
    <row r="159" spans="5:6" ht="21">
      <c r="E159" s="18"/>
      <c r="F159" s="18"/>
    </row>
    <row r="160" spans="5:6" ht="21">
      <c r="E160" s="18"/>
      <c r="F160" s="18"/>
    </row>
    <row r="161" spans="5:6" ht="21">
      <c r="E161" s="18"/>
      <c r="F161" s="18"/>
    </row>
    <row r="162" spans="5:6" ht="21">
      <c r="E162" s="18"/>
      <c r="F162" s="18"/>
    </row>
    <row r="163" spans="5:6" ht="21">
      <c r="E163" s="18"/>
      <c r="F163" s="18"/>
    </row>
    <row r="164" spans="5:6" ht="21">
      <c r="E164" s="18"/>
      <c r="F164" s="18"/>
    </row>
    <row r="165" spans="5:6" ht="21">
      <c r="E165" s="18"/>
      <c r="F165" s="18"/>
    </row>
    <row r="166" spans="5:6" ht="21">
      <c r="E166" s="18"/>
      <c r="F166" s="18"/>
    </row>
    <row r="167" spans="5:6" ht="21">
      <c r="E167" s="18"/>
      <c r="F167" s="18"/>
    </row>
    <row r="168" spans="5:6" ht="21">
      <c r="E168" s="18"/>
      <c r="F168" s="18"/>
    </row>
    <row r="169" spans="5:6" ht="21">
      <c r="E169" s="18"/>
      <c r="F169" s="18"/>
    </row>
    <row r="170" spans="5:6" ht="21">
      <c r="E170" s="18"/>
      <c r="F170" s="18"/>
    </row>
    <row r="171" spans="5:6" ht="21">
      <c r="E171" s="18"/>
      <c r="F171" s="18"/>
    </row>
    <row r="172" spans="5:6" ht="21">
      <c r="E172" s="18"/>
      <c r="F172" s="18"/>
    </row>
    <row r="173" spans="5:6" ht="21">
      <c r="E173" s="18"/>
      <c r="F173" s="18"/>
    </row>
    <row r="174" spans="5:6" ht="21">
      <c r="E174" s="18"/>
      <c r="F174" s="18"/>
    </row>
    <row r="175" spans="5:6" ht="21">
      <c r="E175" s="18"/>
      <c r="F175" s="18"/>
    </row>
    <row r="176" spans="5:6" ht="21">
      <c r="E176" s="18"/>
      <c r="F176" s="18"/>
    </row>
    <row r="177" spans="5:6" ht="21">
      <c r="E177" s="18"/>
      <c r="F177" s="18"/>
    </row>
    <row r="178" spans="5:6" ht="21">
      <c r="E178" s="18"/>
      <c r="F178" s="18"/>
    </row>
    <row r="179" spans="5:6" ht="21">
      <c r="E179" s="18"/>
      <c r="F179" s="18"/>
    </row>
    <row r="180" spans="5:6" ht="21">
      <c r="E180" s="18"/>
      <c r="F180" s="18"/>
    </row>
    <row r="181" spans="5:6" ht="21">
      <c r="E181" s="18"/>
      <c r="F181" s="18"/>
    </row>
    <row r="182" spans="5:6" ht="21">
      <c r="E182" s="18"/>
      <c r="F182" s="18"/>
    </row>
    <row r="183" spans="5:6" ht="21">
      <c r="E183" s="18"/>
      <c r="F183" s="18"/>
    </row>
    <row r="184" spans="5:6" ht="21">
      <c r="E184" s="18"/>
      <c r="F184" s="18"/>
    </row>
    <row r="185" spans="5:6" ht="21">
      <c r="E185" s="18"/>
      <c r="F185" s="18"/>
    </row>
    <row r="186" spans="5:6" ht="21">
      <c r="E186" s="18"/>
      <c r="F186" s="18"/>
    </row>
    <row r="187" spans="5:6" ht="21">
      <c r="E187" s="18"/>
      <c r="F187" s="18"/>
    </row>
    <row r="188" spans="5:6" ht="21">
      <c r="E188" s="18"/>
      <c r="F188" s="18"/>
    </row>
    <row r="189" spans="5:6" ht="21">
      <c r="E189" s="18"/>
      <c r="F189" s="18"/>
    </row>
    <row r="190" spans="5:6" ht="21">
      <c r="E190" s="18"/>
      <c r="F190" s="18"/>
    </row>
    <row r="191" spans="5:6" ht="21">
      <c r="E191" s="18"/>
      <c r="F191" s="18"/>
    </row>
    <row r="192" spans="5:6" ht="21">
      <c r="E192" s="18"/>
      <c r="F192" s="18"/>
    </row>
    <row r="193" spans="5:6" ht="21">
      <c r="E193" s="18"/>
      <c r="F193" s="18"/>
    </row>
    <row r="194" spans="5:6" ht="21">
      <c r="E194" s="18"/>
      <c r="F194" s="18"/>
    </row>
    <row r="195" spans="5:6" ht="21">
      <c r="E195" s="18"/>
      <c r="F195" s="18"/>
    </row>
    <row r="196" spans="5:6" ht="21">
      <c r="E196" s="18"/>
      <c r="F196" s="18"/>
    </row>
    <row r="197" spans="5:6" ht="21">
      <c r="E197" s="18"/>
      <c r="F197" s="18"/>
    </row>
    <row r="198" spans="5:6" ht="21">
      <c r="E198" s="18"/>
      <c r="F198" s="18"/>
    </row>
    <row r="199" spans="5:6" ht="21">
      <c r="E199" s="18"/>
      <c r="F199" s="18"/>
    </row>
    <row r="200" spans="5:6" ht="21">
      <c r="E200" s="18"/>
      <c r="F200" s="18"/>
    </row>
    <row r="201" spans="5:6" ht="21">
      <c r="E201" s="18"/>
      <c r="F201" s="18"/>
    </row>
    <row r="202" spans="5:6" ht="21">
      <c r="E202" s="18"/>
      <c r="F202" s="18"/>
    </row>
    <row r="203" spans="5:6" ht="21">
      <c r="E203" s="18"/>
      <c r="F203" s="18"/>
    </row>
    <row r="204" spans="5:6" ht="21">
      <c r="E204" s="18"/>
      <c r="F204" s="18"/>
    </row>
    <row r="205" spans="5:6" ht="21">
      <c r="E205" s="18"/>
      <c r="F205" s="18"/>
    </row>
    <row r="206" spans="5:6" ht="21">
      <c r="E206" s="18"/>
      <c r="F206" s="18"/>
    </row>
    <row r="207" spans="5:6" ht="21">
      <c r="E207" s="18"/>
      <c r="F207" s="18"/>
    </row>
    <row r="208" spans="5:6" ht="21">
      <c r="E208" s="18"/>
      <c r="F208" s="18"/>
    </row>
    <row r="209" spans="5:6" ht="21">
      <c r="E209" s="18"/>
      <c r="F209" s="18"/>
    </row>
    <row r="210" spans="5:6" ht="21">
      <c r="E210" s="18"/>
      <c r="F210" s="18"/>
    </row>
    <row r="211" spans="5:6" ht="21">
      <c r="E211" s="18"/>
      <c r="F211" s="18"/>
    </row>
  </sheetData>
  <sheetProtection/>
  <printOptions/>
  <pageMargins left="1.77" right="0.74" top="1" bottom="1" header="0.5" footer="0.5"/>
  <pageSetup horizontalDpi="300" verticalDpi="300" orientation="portrait" paperSize="9" r:id="rId4"/>
  <headerFooter alignWithMargins="0">
    <oddFooter>&amp;CPage &amp;P</oddFooter>
  </headerFooter>
  <drawing r:id="rId3"/>
  <legacyDrawing r:id="rId2"/>
  <oleObjects>
    <oleObject progId="MS_ClipArt_Gallery" shapeId="274134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BR211"/>
  <sheetViews>
    <sheetView showGridLines="0" showRowColHeaders="0" zoomScalePageLayoutView="0" workbookViewId="0" topLeftCell="A1">
      <pane xSplit="7" ySplit="11" topLeftCell="H12" activePane="bottomRight" state="frozen"/>
      <selection pane="topLeft" activeCell="A1" sqref="A1"/>
      <selection pane="topRight" activeCell="H1" sqref="H1"/>
      <selection pane="bottomLeft" activeCell="A12" sqref="A12"/>
      <selection pane="bottomRight" activeCell="D5" sqref="D5"/>
    </sheetView>
  </sheetViews>
  <sheetFormatPr defaultColWidth="9.33203125" defaultRowHeight="21"/>
  <cols>
    <col min="2" max="2" width="33.33203125" style="0" customWidth="1"/>
    <col min="3" max="3" width="5.83203125" style="45" hidden="1" customWidth="1"/>
    <col min="4" max="4" width="5.66015625" style="0" customWidth="1"/>
    <col min="5" max="6" width="6.5" style="0" customWidth="1"/>
    <col min="7" max="7" width="8.66015625" style="0" customWidth="1"/>
    <col min="8" max="8" width="7.66015625" style="19" customWidth="1"/>
    <col min="9" max="9" width="7.16015625" style="19" customWidth="1"/>
    <col min="10" max="10" width="12.5" style="0" customWidth="1"/>
    <col min="11" max="11" width="13.16015625" style="0" customWidth="1"/>
  </cols>
  <sheetData>
    <row r="1" spans="1:70" ht="29.25">
      <c r="A1" s="57"/>
      <c r="B1" s="56"/>
      <c r="C1" s="56"/>
      <c r="D1" s="56"/>
      <c r="E1" s="56"/>
      <c r="F1" s="56"/>
      <c r="G1" s="43"/>
      <c r="H1" s="22"/>
      <c r="I1" s="22"/>
      <c r="J1" s="55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</row>
    <row r="2" spans="1:70" ht="26.25">
      <c r="A2" s="49"/>
      <c r="B2" s="46"/>
      <c r="C2" s="58"/>
      <c r="D2" s="58"/>
      <c r="E2" s="15"/>
      <c r="F2" s="15"/>
      <c r="G2" s="43"/>
      <c r="H2" s="22"/>
      <c r="I2" s="22"/>
      <c r="J2" s="55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</row>
    <row r="3" spans="1:70" ht="21">
      <c r="A3" s="63" t="s">
        <v>0</v>
      </c>
      <c r="B3" s="63" t="s">
        <v>1</v>
      </c>
      <c r="C3" s="62"/>
      <c r="D3" s="65" t="s">
        <v>4</v>
      </c>
      <c r="E3" s="66" t="s">
        <v>40</v>
      </c>
      <c r="F3" s="86"/>
      <c r="H3" s="54" t="s">
        <v>4</v>
      </c>
      <c r="I3" s="69" t="s">
        <v>40</v>
      </c>
      <c r="J3" s="55"/>
      <c r="K3" s="55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</row>
    <row r="4" spans="1:70" ht="21">
      <c r="A4" s="64"/>
      <c r="B4" s="64"/>
      <c r="C4" s="50"/>
      <c r="D4" s="64"/>
      <c r="E4" s="64"/>
      <c r="F4" s="77"/>
      <c r="H4" s="53">
        <v>28</v>
      </c>
      <c r="I4" s="28" t="s">
        <v>20</v>
      </c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</row>
    <row r="5" spans="1:70" ht="21">
      <c r="A5" s="8"/>
      <c r="B5" s="8"/>
      <c r="C5" s="8"/>
      <c r="D5" s="8"/>
      <c r="E5" s="9" t="e">
        <f>VLOOKUP(D5,$H$4:$I$11,2,TRUE)</f>
        <v>#N/A</v>
      </c>
      <c r="F5" s="20"/>
      <c r="H5" s="53">
        <v>37</v>
      </c>
      <c r="I5" s="28" t="s">
        <v>21</v>
      </c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</row>
    <row r="6" spans="1:70" ht="21">
      <c r="A6" s="8"/>
      <c r="B6" s="8"/>
      <c r="C6" s="8"/>
      <c r="D6" s="8"/>
      <c r="E6" s="9" t="e">
        <f aca="true" t="shared" si="0" ref="E6:E69">VLOOKUP(D6,$H$4:$I$11,2,TRUE)</f>
        <v>#N/A</v>
      </c>
      <c r="F6" s="20"/>
      <c r="H6" s="53">
        <v>42</v>
      </c>
      <c r="I6" s="28" t="s">
        <v>22</v>
      </c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</row>
    <row r="7" spans="1:70" ht="21">
      <c r="A7" s="8"/>
      <c r="B7" s="8"/>
      <c r="C7" s="8"/>
      <c r="D7" s="8"/>
      <c r="E7" s="9" t="e">
        <f t="shared" si="0"/>
        <v>#N/A</v>
      </c>
      <c r="F7" s="20"/>
      <c r="H7" s="53">
        <v>47</v>
      </c>
      <c r="I7" s="28" t="s">
        <v>23</v>
      </c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</row>
    <row r="8" spans="1:70" ht="21">
      <c r="A8" s="8"/>
      <c r="B8" s="8"/>
      <c r="C8" s="8"/>
      <c r="D8" s="8"/>
      <c r="E8" s="9" t="e">
        <f t="shared" si="0"/>
        <v>#N/A</v>
      </c>
      <c r="F8" s="20"/>
      <c r="H8" s="53">
        <v>52</v>
      </c>
      <c r="I8" s="28" t="s">
        <v>24</v>
      </c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</row>
    <row r="9" spans="1:70" ht="21">
      <c r="A9" s="8"/>
      <c r="B9" s="8"/>
      <c r="C9" s="8"/>
      <c r="D9" s="8"/>
      <c r="E9" s="9" t="e">
        <f t="shared" si="0"/>
        <v>#N/A</v>
      </c>
      <c r="F9" s="20"/>
      <c r="H9" s="53">
        <v>57</v>
      </c>
      <c r="I9" s="28" t="s">
        <v>25</v>
      </c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</row>
    <row r="10" spans="1:70" ht="21">
      <c r="A10" s="8"/>
      <c r="B10" s="8"/>
      <c r="C10" s="8"/>
      <c r="D10" s="8"/>
      <c r="E10" s="9" t="e">
        <f t="shared" si="0"/>
        <v>#N/A</v>
      </c>
      <c r="F10" s="20"/>
      <c r="H10" s="53">
        <v>62</v>
      </c>
      <c r="I10" s="28" t="s">
        <v>26</v>
      </c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</row>
    <row r="11" spans="1:70" ht="21">
      <c r="A11" s="8"/>
      <c r="B11" s="8"/>
      <c r="C11" s="8"/>
      <c r="D11" s="8"/>
      <c r="E11" s="9" t="e">
        <f t="shared" si="0"/>
        <v>#N/A</v>
      </c>
      <c r="F11" s="20"/>
      <c r="H11" s="53">
        <v>67</v>
      </c>
      <c r="I11" s="28" t="s">
        <v>27</v>
      </c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</row>
    <row r="12" spans="1:70" ht="21">
      <c r="A12" s="8"/>
      <c r="B12" s="8"/>
      <c r="C12" s="8"/>
      <c r="D12" s="8"/>
      <c r="E12" s="9" t="e">
        <f t="shared" si="0"/>
        <v>#N/A</v>
      </c>
      <c r="F12" s="20"/>
      <c r="G12" s="19"/>
      <c r="H12"/>
      <c r="I1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</row>
    <row r="13" spans="1:70" ht="21">
      <c r="A13" s="8"/>
      <c r="B13" s="8"/>
      <c r="C13" s="8"/>
      <c r="D13" s="8"/>
      <c r="E13" s="9" t="e">
        <f t="shared" si="0"/>
        <v>#N/A</v>
      </c>
      <c r="F13" s="20"/>
      <c r="G13" s="19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</row>
    <row r="14" spans="1:70" ht="21">
      <c r="A14" s="8"/>
      <c r="B14" s="8"/>
      <c r="C14" s="8"/>
      <c r="D14" s="8"/>
      <c r="E14" s="9" t="e">
        <f t="shared" si="0"/>
        <v>#N/A</v>
      </c>
      <c r="F14" s="20"/>
      <c r="G14" s="19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</row>
    <row r="15" spans="1:70" ht="21">
      <c r="A15" s="8"/>
      <c r="B15" s="8"/>
      <c r="C15" s="8"/>
      <c r="D15" s="8"/>
      <c r="E15" s="9" t="e">
        <f t="shared" si="0"/>
        <v>#N/A</v>
      </c>
      <c r="F15" s="20"/>
      <c r="G15" s="19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</row>
    <row r="16" spans="1:70" ht="21">
      <c r="A16" s="8"/>
      <c r="B16" s="8"/>
      <c r="C16" s="8"/>
      <c r="D16" s="8"/>
      <c r="E16" s="9" t="e">
        <f t="shared" si="0"/>
        <v>#N/A</v>
      </c>
      <c r="F16" s="20"/>
      <c r="G16" s="19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</row>
    <row r="17" spans="1:70" ht="21">
      <c r="A17" s="8"/>
      <c r="B17" s="8"/>
      <c r="C17" s="8"/>
      <c r="D17" s="8"/>
      <c r="E17" s="9" t="e">
        <f t="shared" si="0"/>
        <v>#N/A</v>
      </c>
      <c r="F17" s="20"/>
      <c r="G17" s="19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</row>
    <row r="18" spans="1:70" ht="21">
      <c r="A18" s="8"/>
      <c r="B18" s="8"/>
      <c r="C18" s="8"/>
      <c r="D18" s="8"/>
      <c r="E18" s="9" t="e">
        <f t="shared" si="0"/>
        <v>#N/A</v>
      </c>
      <c r="F18" s="20"/>
      <c r="G18" s="19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</row>
    <row r="19" spans="1:70" ht="21">
      <c r="A19" s="8"/>
      <c r="B19" s="8"/>
      <c r="C19" s="8"/>
      <c r="D19" s="8"/>
      <c r="E19" s="9" t="e">
        <f t="shared" si="0"/>
        <v>#N/A</v>
      </c>
      <c r="F19" s="20"/>
      <c r="G19" s="19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</row>
    <row r="20" spans="1:70" ht="21">
      <c r="A20" s="8"/>
      <c r="B20" s="8"/>
      <c r="C20" s="8"/>
      <c r="D20" s="8"/>
      <c r="E20" s="9" t="e">
        <f t="shared" si="0"/>
        <v>#N/A</v>
      </c>
      <c r="F20" s="20"/>
      <c r="G20" s="19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</row>
    <row r="21" spans="1:70" ht="21">
      <c r="A21" s="8"/>
      <c r="B21" s="8"/>
      <c r="C21" s="8"/>
      <c r="D21" s="8"/>
      <c r="E21" s="9" t="e">
        <f t="shared" si="0"/>
        <v>#N/A</v>
      </c>
      <c r="F21" s="20"/>
      <c r="G21" s="19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</row>
    <row r="22" spans="1:70" ht="21">
      <c r="A22" s="8"/>
      <c r="B22" s="8"/>
      <c r="C22" s="8"/>
      <c r="D22" s="8"/>
      <c r="E22" s="9" t="e">
        <f t="shared" si="0"/>
        <v>#N/A</v>
      </c>
      <c r="F22" s="20"/>
      <c r="G22" s="19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</row>
    <row r="23" spans="1:70" ht="21">
      <c r="A23" s="8"/>
      <c r="B23" s="8"/>
      <c r="C23" s="8"/>
      <c r="D23" s="8"/>
      <c r="E23" s="9" t="e">
        <f t="shared" si="0"/>
        <v>#N/A</v>
      </c>
      <c r="F23" s="20"/>
      <c r="G23" s="19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</row>
    <row r="24" spans="1:70" ht="21">
      <c r="A24" s="8"/>
      <c r="B24" s="8"/>
      <c r="C24" s="8"/>
      <c r="D24" s="8"/>
      <c r="E24" s="9" t="e">
        <f t="shared" si="0"/>
        <v>#N/A</v>
      </c>
      <c r="F24" s="20"/>
      <c r="G24" s="19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</row>
    <row r="25" spans="1:70" ht="21">
      <c r="A25" s="8"/>
      <c r="B25" s="8"/>
      <c r="C25" s="8"/>
      <c r="D25" s="8"/>
      <c r="E25" s="9" t="e">
        <f t="shared" si="0"/>
        <v>#N/A</v>
      </c>
      <c r="F25" s="20"/>
      <c r="G25" s="19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</row>
    <row r="26" spans="1:70" ht="21">
      <c r="A26" s="8"/>
      <c r="B26" s="8"/>
      <c r="C26" s="8"/>
      <c r="D26" s="8"/>
      <c r="E26" s="9" t="e">
        <f t="shared" si="0"/>
        <v>#N/A</v>
      </c>
      <c r="F26" s="20"/>
      <c r="G26" s="19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</row>
    <row r="27" spans="1:70" ht="21">
      <c r="A27" s="8"/>
      <c r="B27" s="8"/>
      <c r="C27" s="8"/>
      <c r="D27" s="8"/>
      <c r="E27" s="9" t="e">
        <f t="shared" si="0"/>
        <v>#N/A</v>
      </c>
      <c r="F27" s="20"/>
      <c r="G27" s="19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</row>
    <row r="28" spans="1:70" ht="21">
      <c r="A28" s="8"/>
      <c r="B28" s="8"/>
      <c r="C28" s="8"/>
      <c r="D28" s="8"/>
      <c r="E28" s="9" t="e">
        <f t="shared" si="0"/>
        <v>#N/A</v>
      </c>
      <c r="F28" s="20"/>
      <c r="G28" s="19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</row>
    <row r="29" spans="1:70" ht="21">
      <c r="A29" s="8"/>
      <c r="B29" s="8"/>
      <c r="C29" s="8"/>
      <c r="D29" s="8"/>
      <c r="E29" s="9" t="e">
        <f t="shared" si="0"/>
        <v>#N/A</v>
      </c>
      <c r="F29" s="20"/>
      <c r="G29" s="19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</row>
    <row r="30" spans="1:70" ht="21">
      <c r="A30" s="8"/>
      <c r="B30" s="8"/>
      <c r="C30" s="8"/>
      <c r="D30" s="8"/>
      <c r="E30" s="9" t="e">
        <f t="shared" si="0"/>
        <v>#N/A</v>
      </c>
      <c r="F30" s="20"/>
      <c r="G30" s="19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</row>
    <row r="31" spans="1:70" ht="21">
      <c r="A31" s="8"/>
      <c r="B31" s="8"/>
      <c r="C31" s="8"/>
      <c r="D31" s="8"/>
      <c r="E31" s="9" t="e">
        <f t="shared" si="0"/>
        <v>#N/A</v>
      </c>
      <c r="F31" s="20"/>
      <c r="G31" s="19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</row>
    <row r="32" spans="1:70" ht="21">
      <c r="A32" s="8"/>
      <c r="B32" s="8"/>
      <c r="C32" s="8"/>
      <c r="D32" s="8"/>
      <c r="E32" s="9" t="e">
        <f t="shared" si="0"/>
        <v>#N/A</v>
      </c>
      <c r="F32" s="20"/>
      <c r="G32" s="19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</row>
    <row r="33" spans="1:70" ht="21">
      <c r="A33" s="8"/>
      <c r="B33" s="8"/>
      <c r="C33" s="8"/>
      <c r="D33" s="8"/>
      <c r="E33" s="9" t="e">
        <f t="shared" si="0"/>
        <v>#N/A</v>
      </c>
      <c r="F33" s="20"/>
      <c r="G33" s="19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</row>
    <row r="34" spans="1:70" ht="21">
      <c r="A34" s="8"/>
      <c r="B34" s="8"/>
      <c r="C34" s="8"/>
      <c r="D34" s="8"/>
      <c r="E34" s="9" t="e">
        <f t="shared" si="0"/>
        <v>#N/A</v>
      </c>
      <c r="F34" s="20"/>
      <c r="G34" s="19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</row>
    <row r="35" spans="1:70" ht="21">
      <c r="A35" s="8"/>
      <c r="B35" s="8"/>
      <c r="C35" s="8"/>
      <c r="D35" s="8"/>
      <c r="E35" s="9" t="e">
        <f t="shared" si="0"/>
        <v>#N/A</v>
      </c>
      <c r="F35" s="20"/>
      <c r="G35" s="19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</row>
    <row r="36" spans="1:70" ht="21">
      <c r="A36" s="8"/>
      <c r="B36" s="8"/>
      <c r="C36" s="8"/>
      <c r="D36" s="8"/>
      <c r="E36" s="9" t="e">
        <f t="shared" si="0"/>
        <v>#N/A</v>
      </c>
      <c r="F36" s="20"/>
      <c r="G36" s="19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</row>
    <row r="37" spans="1:70" ht="21">
      <c r="A37" s="8"/>
      <c r="B37" s="8"/>
      <c r="C37" s="8"/>
      <c r="D37" s="8"/>
      <c r="E37" s="9" t="e">
        <f t="shared" si="0"/>
        <v>#N/A</v>
      </c>
      <c r="F37" s="20"/>
      <c r="G37" s="19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</row>
    <row r="38" spans="1:70" ht="21">
      <c r="A38" s="8"/>
      <c r="B38" s="8"/>
      <c r="C38" s="8"/>
      <c r="D38" s="8"/>
      <c r="E38" s="9" t="e">
        <f t="shared" si="0"/>
        <v>#N/A</v>
      </c>
      <c r="F38" s="20"/>
      <c r="G38" s="19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  <c r="BR38" s="52"/>
    </row>
    <row r="39" spans="1:70" ht="21">
      <c r="A39" s="8"/>
      <c r="B39" s="8"/>
      <c r="C39" s="8"/>
      <c r="D39" s="8"/>
      <c r="E39" s="9" t="e">
        <f t="shared" si="0"/>
        <v>#N/A</v>
      </c>
      <c r="F39" s="20"/>
      <c r="G39" s="19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52"/>
      <c r="BR39" s="52"/>
    </row>
    <row r="40" spans="1:70" ht="21">
      <c r="A40" s="8"/>
      <c r="B40" s="8"/>
      <c r="C40" s="8"/>
      <c r="D40" s="8"/>
      <c r="E40" s="9" t="e">
        <f t="shared" si="0"/>
        <v>#N/A</v>
      </c>
      <c r="F40" s="20"/>
      <c r="G40" s="19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2"/>
      <c r="BR40" s="52"/>
    </row>
    <row r="41" spans="1:70" ht="21">
      <c r="A41" s="8"/>
      <c r="B41" s="8"/>
      <c r="C41" s="8"/>
      <c r="D41" s="8"/>
      <c r="E41" s="9" t="e">
        <f t="shared" si="0"/>
        <v>#N/A</v>
      </c>
      <c r="F41" s="20"/>
      <c r="G41" s="19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2"/>
      <c r="BR41" s="52"/>
    </row>
    <row r="42" spans="1:70" ht="21">
      <c r="A42" s="8"/>
      <c r="B42" s="8"/>
      <c r="C42" s="8"/>
      <c r="D42" s="8"/>
      <c r="E42" s="9" t="e">
        <f t="shared" si="0"/>
        <v>#N/A</v>
      </c>
      <c r="F42" s="20"/>
      <c r="G42" s="19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  <c r="BM42" s="52"/>
      <c r="BN42" s="52"/>
      <c r="BO42" s="52"/>
      <c r="BP42" s="52"/>
      <c r="BQ42" s="52"/>
      <c r="BR42" s="52"/>
    </row>
    <row r="43" spans="1:70" ht="21">
      <c r="A43" s="8"/>
      <c r="B43" s="8"/>
      <c r="C43" s="8"/>
      <c r="D43" s="8"/>
      <c r="E43" s="9" t="e">
        <f t="shared" si="0"/>
        <v>#N/A</v>
      </c>
      <c r="F43" s="20"/>
      <c r="G43" s="19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52"/>
      <c r="BO43" s="52"/>
      <c r="BP43" s="52"/>
      <c r="BQ43" s="52"/>
      <c r="BR43" s="52"/>
    </row>
    <row r="44" spans="1:70" ht="21">
      <c r="A44" s="8"/>
      <c r="B44" s="8"/>
      <c r="C44" s="8"/>
      <c r="D44" s="8"/>
      <c r="E44" s="9" t="e">
        <f t="shared" si="0"/>
        <v>#N/A</v>
      </c>
      <c r="F44" s="20"/>
      <c r="G44" s="19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</row>
    <row r="45" spans="1:70" ht="21">
      <c r="A45" s="8"/>
      <c r="B45" s="8"/>
      <c r="C45" s="8"/>
      <c r="D45" s="8"/>
      <c r="E45" s="9" t="e">
        <f t="shared" si="0"/>
        <v>#N/A</v>
      </c>
      <c r="F45" s="20"/>
      <c r="G45" s="19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</row>
    <row r="46" spans="1:70" ht="21">
      <c r="A46" s="8"/>
      <c r="B46" s="8"/>
      <c r="C46" s="8"/>
      <c r="D46" s="8"/>
      <c r="E46" s="9" t="e">
        <f t="shared" si="0"/>
        <v>#N/A</v>
      </c>
      <c r="F46" s="20"/>
      <c r="G46" s="19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  <c r="BP46" s="52"/>
      <c r="BQ46" s="52"/>
      <c r="BR46" s="52"/>
    </row>
    <row r="47" spans="1:70" ht="21">
      <c r="A47" s="8"/>
      <c r="B47" s="8"/>
      <c r="C47" s="8"/>
      <c r="D47" s="8"/>
      <c r="E47" s="9" t="e">
        <f t="shared" si="0"/>
        <v>#N/A</v>
      </c>
      <c r="F47" s="20"/>
      <c r="G47" s="19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52"/>
      <c r="BJ47" s="52"/>
      <c r="BK47" s="52"/>
      <c r="BL47" s="52"/>
      <c r="BM47" s="52"/>
      <c r="BN47" s="52"/>
      <c r="BO47" s="52"/>
      <c r="BP47" s="52"/>
      <c r="BQ47" s="52"/>
      <c r="BR47" s="52"/>
    </row>
    <row r="48" spans="1:70" ht="21">
      <c r="A48" s="8"/>
      <c r="B48" s="8"/>
      <c r="C48" s="8"/>
      <c r="D48" s="8"/>
      <c r="E48" s="9" t="e">
        <f t="shared" si="0"/>
        <v>#N/A</v>
      </c>
      <c r="F48" s="20"/>
      <c r="G48" s="19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/>
      <c r="BI48" s="52"/>
      <c r="BJ48" s="52"/>
      <c r="BK48" s="52"/>
      <c r="BL48" s="52"/>
      <c r="BM48" s="52"/>
      <c r="BN48" s="52"/>
      <c r="BO48" s="52"/>
      <c r="BP48" s="52"/>
      <c r="BQ48" s="52"/>
      <c r="BR48" s="52"/>
    </row>
    <row r="49" spans="1:70" ht="21">
      <c r="A49" s="8"/>
      <c r="B49" s="8"/>
      <c r="C49" s="8"/>
      <c r="D49" s="8"/>
      <c r="E49" s="9" t="e">
        <f t="shared" si="0"/>
        <v>#N/A</v>
      </c>
      <c r="F49" s="20"/>
      <c r="G49" s="19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52"/>
      <c r="BR49" s="52"/>
    </row>
    <row r="50" spans="1:70" ht="21">
      <c r="A50" s="8"/>
      <c r="B50" s="8"/>
      <c r="C50" s="8"/>
      <c r="D50" s="8"/>
      <c r="E50" s="9" t="e">
        <f t="shared" si="0"/>
        <v>#N/A</v>
      </c>
      <c r="F50" s="20"/>
      <c r="G50" s="19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52"/>
      <c r="BJ50" s="52"/>
      <c r="BK50" s="52"/>
      <c r="BL50" s="52"/>
      <c r="BM50" s="52"/>
      <c r="BN50" s="52"/>
      <c r="BO50" s="52"/>
      <c r="BP50" s="52"/>
      <c r="BQ50" s="52"/>
      <c r="BR50" s="52"/>
    </row>
    <row r="51" spans="1:70" ht="21">
      <c r="A51" s="8"/>
      <c r="B51" s="8"/>
      <c r="C51" s="8"/>
      <c r="D51" s="8"/>
      <c r="E51" s="9" t="e">
        <f t="shared" si="0"/>
        <v>#N/A</v>
      </c>
      <c r="F51" s="20"/>
      <c r="G51" s="19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2"/>
      <c r="BR51" s="52"/>
    </row>
    <row r="52" spans="1:70" ht="21">
      <c r="A52" s="8"/>
      <c r="B52" s="8"/>
      <c r="C52" s="8"/>
      <c r="D52" s="8"/>
      <c r="E52" s="9" t="e">
        <f t="shared" si="0"/>
        <v>#N/A</v>
      </c>
      <c r="F52" s="20"/>
      <c r="G52" s="19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BM52" s="52"/>
      <c r="BN52" s="52"/>
      <c r="BO52" s="52"/>
      <c r="BP52" s="52"/>
      <c r="BQ52" s="52"/>
      <c r="BR52" s="52"/>
    </row>
    <row r="53" spans="1:70" ht="21">
      <c r="A53" s="8"/>
      <c r="B53" s="8"/>
      <c r="C53" s="8"/>
      <c r="D53" s="8"/>
      <c r="E53" s="9" t="e">
        <f t="shared" si="0"/>
        <v>#N/A</v>
      </c>
      <c r="F53" s="20"/>
      <c r="G53" s="19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</row>
    <row r="54" spans="1:70" ht="21">
      <c r="A54" s="8"/>
      <c r="B54" s="8"/>
      <c r="C54" s="8"/>
      <c r="D54" s="8"/>
      <c r="E54" s="9" t="e">
        <f t="shared" si="0"/>
        <v>#N/A</v>
      </c>
      <c r="F54" s="20"/>
      <c r="G54" s="19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2"/>
      <c r="BQ54" s="52"/>
      <c r="BR54" s="52"/>
    </row>
    <row r="55" spans="1:70" ht="21">
      <c r="A55" s="8"/>
      <c r="B55" s="8"/>
      <c r="C55" s="8"/>
      <c r="D55" s="8"/>
      <c r="E55" s="9" t="e">
        <f t="shared" si="0"/>
        <v>#N/A</v>
      </c>
      <c r="F55" s="20"/>
      <c r="G55" s="19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  <c r="BH55" s="52"/>
      <c r="BI55" s="52"/>
      <c r="BJ55" s="52"/>
      <c r="BK55" s="52"/>
      <c r="BL55" s="52"/>
      <c r="BM55" s="52"/>
      <c r="BN55" s="52"/>
      <c r="BO55" s="52"/>
      <c r="BP55" s="52"/>
      <c r="BQ55" s="52"/>
      <c r="BR55" s="52"/>
    </row>
    <row r="56" spans="1:70" ht="21">
      <c r="A56" s="8"/>
      <c r="B56" s="8"/>
      <c r="C56" s="8"/>
      <c r="D56" s="8"/>
      <c r="E56" s="9" t="e">
        <f t="shared" si="0"/>
        <v>#N/A</v>
      </c>
      <c r="F56" s="20"/>
      <c r="G56" s="19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52"/>
      <c r="BK56" s="52"/>
      <c r="BL56" s="52"/>
      <c r="BM56" s="52"/>
      <c r="BN56" s="52"/>
      <c r="BO56" s="52"/>
      <c r="BP56" s="52"/>
      <c r="BQ56" s="52"/>
      <c r="BR56" s="52"/>
    </row>
    <row r="57" spans="1:70" ht="21">
      <c r="A57" s="8"/>
      <c r="B57" s="8"/>
      <c r="C57" s="8"/>
      <c r="D57" s="8"/>
      <c r="E57" s="9" t="e">
        <f t="shared" si="0"/>
        <v>#N/A</v>
      </c>
      <c r="F57" s="20"/>
      <c r="G57" s="19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52"/>
      <c r="BK57" s="52"/>
      <c r="BL57" s="52"/>
      <c r="BM57" s="52"/>
      <c r="BN57" s="52"/>
      <c r="BO57" s="52"/>
      <c r="BP57" s="52"/>
      <c r="BQ57" s="52"/>
      <c r="BR57" s="52"/>
    </row>
    <row r="58" spans="1:70" ht="21">
      <c r="A58" s="8"/>
      <c r="B58" s="8"/>
      <c r="C58" s="8"/>
      <c r="D58" s="8"/>
      <c r="E58" s="9" t="e">
        <f t="shared" si="0"/>
        <v>#N/A</v>
      </c>
      <c r="F58" s="20"/>
      <c r="G58" s="19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  <c r="BD58" s="52"/>
      <c r="BE58" s="52"/>
      <c r="BF58" s="52"/>
      <c r="BG58" s="52"/>
      <c r="BH58" s="52"/>
      <c r="BI58" s="52"/>
      <c r="BJ58" s="52"/>
      <c r="BK58" s="52"/>
      <c r="BL58" s="52"/>
      <c r="BM58" s="52"/>
      <c r="BN58" s="52"/>
      <c r="BO58" s="52"/>
      <c r="BP58" s="52"/>
      <c r="BQ58" s="52"/>
      <c r="BR58" s="52"/>
    </row>
    <row r="59" spans="1:70" ht="21">
      <c r="A59" s="8"/>
      <c r="B59" s="8"/>
      <c r="C59" s="8"/>
      <c r="D59" s="8"/>
      <c r="E59" s="9" t="e">
        <f t="shared" si="0"/>
        <v>#N/A</v>
      </c>
      <c r="F59" s="20"/>
      <c r="G59" s="19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2"/>
      <c r="BD59" s="52"/>
      <c r="BE59" s="52"/>
      <c r="BF59" s="52"/>
      <c r="BG59" s="52"/>
      <c r="BH59" s="52"/>
      <c r="BI59" s="52"/>
      <c r="BJ59" s="52"/>
      <c r="BK59" s="52"/>
      <c r="BL59" s="52"/>
      <c r="BM59" s="52"/>
      <c r="BN59" s="52"/>
      <c r="BO59" s="52"/>
      <c r="BP59" s="52"/>
      <c r="BQ59" s="52"/>
      <c r="BR59" s="52"/>
    </row>
    <row r="60" spans="1:70" ht="21">
      <c r="A60" s="8"/>
      <c r="B60" s="8"/>
      <c r="C60" s="8"/>
      <c r="D60" s="8"/>
      <c r="E60" s="9" t="e">
        <f t="shared" si="0"/>
        <v>#N/A</v>
      </c>
      <c r="F60" s="20"/>
      <c r="G60" s="19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C60" s="52"/>
      <c r="BD60" s="52"/>
      <c r="BE60" s="52"/>
      <c r="BF60" s="52"/>
      <c r="BG60" s="52"/>
      <c r="BH60" s="52"/>
      <c r="BI60" s="52"/>
      <c r="BJ60" s="52"/>
      <c r="BK60" s="52"/>
      <c r="BL60" s="52"/>
      <c r="BM60" s="52"/>
      <c r="BN60" s="52"/>
      <c r="BO60" s="52"/>
      <c r="BP60" s="52"/>
      <c r="BQ60" s="52"/>
      <c r="BR60" s="52"/>
    </row>
    <row r="61" spans="1:70" ht="21">
      <c r="A61" s="8"/>
      <c r="B61" s="8"/>
      <c r="C61" s="8"/>
      <c r="D61" s="8"/>
      <c r="E61" s="9" t="e">
        <f t="shared" si="0"/>
        <v>#N/A</v>
      </c>
      <c r="F61" s="20"/>
      <c r="G61" s="19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2"/>
      <c r="BG61" s="52"/>
      <c r="BH61" s="52"/>
      <c r="BI61" s="52"/>
      <c r="BJ61" s="52"/>
      <c r="BK61" s="52"/>
      <c r="BL61" s="52"/>
      <c r="BM61" s="52"/>
      <c r="BN61" s="52"/>
      <c r="BO61" s="52"/>
      <c r="BP61" s="52"/>
      <c r="BQ61" s="52"/>
      <c r="BR61" s="52"/>
    </row>
    <row r="62" spans="1:70" ht="21">
      <c r="A62" s="8"/>
      <c r="B62" s="8"/>
      <c r="C62" s="8"/>
      <c r="D62" s="8"/>
      <c r="E62" s="9" t="e">
        <f t="shared" si="0"/>
        <v>#N/A</v>
      </c>
      <c r="F62" s="20"/>
      <c r="G62" s="19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  <c r="BA62" s="52"/>
      <c r="BB62" s="52"/>
      <c r="BC62" s="52"/>
      <c r="BD62" s="52"/>
      <c r="BE62" s="52"/>
      <c r="BF62" s="52"/>
      <c r="BG62" s="52"/>
      <c r="BH62" s="52"/>
      <c r="BI62" s="52"/>
      <c r="BJ62" s="52"/>
      <c r="BK62" s="52"/>
      <c r="BL62" s="52"/>
      <c r="BM62" s="52"/>
      <c r="BN62" s="52"/>
      <c r="BO62" s="52"/>
      <c r="BP62" s="52"/>
      <c r="BQ62" s="52"/>
      <c r="BR62" s="52"/>
    </row>
    <row r="63" spans="1:70" ht="21">
      <c r="A63" s="8"/>
      <c r="B63" s="8"/>
      <c r="C63" s="8"/>
      <c r="D63" s="8"/>
      <c r="E63" s="9" t="e">
        <f t="shared" si="0"/>
        <v>#N/A</v>
      </c>
      <c r="F63" s="20"/>
      <c r="G63" s="19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2"/>
      <c r="BA63" s="52"/>
      <c r="BB63" s="52"/>
      <c r="BC63" s="52"/>
      <c r="BD63" s="52"/>
      <c r="BE63" s="52"/>
      <c r="BF63" s="52"/>
      <c r="BG63" s="52"/>
      <c r="BH63" s="52"/>
      <c r="BI63" s="52"/>
      <c r="BJ63" s="52"/>
      <c r="BK63" s="52"/>
      <c r="BL63" s="52"/>
      <c r="BM63" s="52"/>
      <c r="BN63" s="52"/>
      <c r="BO63" s="52"/>
      <c r="BP63" s="52"/>
      <c r="BQ63" s="52"/>
      <c r="BR63" s="52"/>
    </row>
    <row r="64" spans="1:70" ht="21">
      <c r="A64" s="8"/>
      <c r="B64" s="8"/>
      <c r="C64" s="8"/>
      <c r="D64" s="8"/>
      <c r="E64" s="9" t="e">
        <f t="shared" si="0"/>
        <v>#N/A</v>
      </c>
      <c r="F64" s="20"/>
      <c r="G64" s="19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2"/>
      <c r="BA64" s="52"/>
      <c r="BB64" s="52"/>
      <c r="BC64" s="52"/>
      <c r="BD64" s="52"/>
      <c r="BE64" s="52"/>
      <c r="BF64" s="52"/>
      <c r="BG64" s="52"/>
      <c r="BH64" s="52"/>
      <c r="BI64" s="52"/>
      <c r="BJ64" s="52"/>
      <c r="BK64" s="52"/>
      <c r="BL64" s="52"/>
      <c r="BM64" s="52"/>
      <c r="BN64" s="52"/>
      <c r="BO64" s="52"/>
      <c r="BP64" s="52"/>
      <c r="BQ64" s="52"/>
      <c r="BR64" s="52"/>
    </row>
    <row r="65" spans="1:70" ht="21">
      <c r="A65" s="8"/>
      <c r="B65" s="8"/>
      <c r="C65" s="8"/>
      <c r="D65" s="8"/>
      <c r="E65" s="9" t="e">
        <f t="shared" si="0"/>
        <v>#N/A</v>
      </c>
      <c r="F65" s="20"/>
      <c r="G65" s="19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/>
      <c r="BG65" s="52"/>
      <c r="BH65" s="52"/>
      <c r="BI65" s="52"/>
      <c r="BJ65" s="52"/>
      <c r="BK65" s="52"/>
      <c r="BL65" s="52"/>
      <c r="BM65" s="52"/>
      <c r="BN65" s="52"/>
      <c r="BO65" s="52"/>
      <c r="BP65" s="52"/>
      <c r="BQ65" s="52"/>
      <c r="BR65" s="52"/>
    </row>
    <row r="66" spans="1:70" ht="21">
      <c r="A66" s="8"/>
      <c r="B66" s="8"/>
      <c r="C66" s="8"/>
      <c r="D66" s="8"/>
      <c r="E66" s="9" t="e">
        <f t="shared" si="0"/>
        <v>#N/A</v>
      </c>
      <c r="F66" s="20"/>
      <c r="G66" s="19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52"/>
      <c r="BA66" s="52"/>
      <c r="BB66" s="52"/>
      <c r="BC66" s="52"/>
      <c r="BD66" s="52"/>
      <c r="BE66" s="52"/>
      <c r="BF66" s="52"/>
      <c r="BG66" s="52"/>
      <c r="BH66" s="52"/>
      <c r="BI66" s="52"/>
      <c r="BJ66" s="52"/>
      <c r="BK66" s="52"/>
      <c r="BL66" s="52"/>
      <c r="BM66" s="52"/>
      <c r="BN66" s="52"/>
      <c r="BO66" s="52"/>
      <c r="BP66" s="52"/>
      <c r="BQ66" s="52"/>
      <c r="BR66" s="52"/>
    </row>
    <row r="67" spans="1:70" ht="21">
      <c r="A67" s="8"/>
      <c r="B67" s="8"/>
      <c r="C67" s="8"/>
      <c r="D67" s="8"/>
      <c r="E67" s="9" t="e">
        <f t="shared" si="0"/>
        <v>#N/A</v>
      </c>
      <c r="F67" s="20"/>
      <c r="G67" s="19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2"/>
      <c r="AU67" s="52"/>
      <c r="AV67" s="52"/>
      <c r="AW67" s="52"/>
      <c r="AX67" s="52"/>
      <c r="AY67" s="52"/>
      <c r="AZ67" s="52"/>
      <c r="BA67" s="52"/>
      <c r="BB67" s="52"/>
      <c r="BC67" s="52"/>
      <c r="BD67" s="52"/>
      <c r="BE67" s="52"/>
      <c r="BF67" s="52"/>
      <c r="BG67" s="52"/>
      <c r="BH67" s="52"/>
      <c r="BI67" s="52"/>
      <c r="BJ67" s="52"/>
      <c r="BK67" s="52"/>
      <c r="BL67" s="52"/>
      <c r="BM67" s="52"/>
      <c r="BN67" s="52"/>
      <c r="BO67" s="52"/>
      <c r="BP67" s="52"/>
      <c r="BQ67" s="52"/>
      <c r="BR67" s="52"/>
    </row>
    <row r="68" spans="1:70" ht="21">
      <c r="A68" s="8"/>
      <c r="B68" s="8"/>
      <c r="C68" s="8"/>
      <c r="D68" s="8"/>
      <c r="E68" s="9" t="e">
        <f t="shared" si="0"/>
        <v>#N/A</v>
      </c>
      <c r="F68" s="20"/>
      <c r="G68" s="19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2"/>
      <c r="AU68" s="52"/>
      <c r="AV68" s="52"/>
      <c r="AW68" s="52"/>
      <c r="AX68" s="52"/>
      <c r="AY68" s="52"/>
      <c r="AZ68" s="52"/>
      <c r="BA68" s="52"/>
      <c r="BB68" s="52"/>
      <c r="BC68" s="52"/>
      <c r="BD68" s="52"/>
      <c r="BE68" s="52"/>
      <c r="BF68" s="52"/>
      <c r="BG68" s="52"/>
      <c r="BH68" s="52"/>
      <c r="BI68" s="52"/>
      <c r="BJ68" s="52"/>
      <c r="BK68" s="52"/>
      <c r="BL68" s="52"/>
      <c r="BM68" s="52"/>
      <c r="BN68" s="52"/>
      <c r="BO68" s="52"/>
      <c r="BP68" s="52"/>
      <c r="BQ68" s="52"/>
      <c r="BR68" s="52"/>
    </row>
    <row r="69" spans="1:70" ht="21">
      <c r="A69" s="8"/>
      <c r="B69" s="8"/>
      <c r="C69" s="8"/>
      <c r="D69" s="8"/>
      <c r="E69" s="9" t="e">
        <f t="shared" si="0"/>
        <v>#N/A</v>
      </c>
      <c r="F69" s="20"/>
      <c r="G69" s="19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2"/>
      <c r="AU69" s="52"/>
      <c r="AV69" s="52"/>
      <c r="AW69" s="52"/>
      <c r="AX69" s="52"/>
      <c r="AY69" s="52"/>
      <c r="AZ69" s="52"/>
      <c r="BA69" s="52"/>
      <c r="BB69" s="52"/>
      <c r="BC69" s="52"/>
      <c r="BD69" s="52"/>
      <c r="BE69" s="52"/>
      <c r="BF69" s="52"/>
      <c r="BG69" s="52"/>
      <c r="BH69" s="52"/>
      <c r="BI69" s="52"/>
      <c r="BJ69" s="52"/>
      <c r="BK69" s="52"/>
      <c r="BL69" s="52"/>
      <c r="BM69" s="52"/>
      <c r="BN69" s="52"/>
      <c r="BO69" s="52"/>
      <c r="BP69" s="52"/>
      <c r="BQ69" s="52"/>
      <c r="BR69" s="52"/>
    </row>
    <row r="70" spans="1:70" ht="21">
      <c r="A70" s="8"/>
      <c r="B70" s="8"/>
      <c r="C70" s="8"/>
      <c r="D70" s="8"/>
      <c r="E70" s="9" t="e">
        <f aca="true" t="shared" si="1" ref="E70:E133">VLOOKUP(D70,$H$4:$I$11,2,TRUE)</f>
        <v>#N/A</v>
      </c>
      <c r="F70" s="20"/>
      <c r="G70" s="19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2"/>
      <c r="AU70" s="52"/>
      <c r="AV70" s="52"/>
      <c r="AW70" s="52"/>
      <c r="AX70" s="52"/>
      <c r="AY70" s="52"/>
      <c r="AZ70" s="52"/>
      <c r="BA70" s="52"/>
      <c r="BB70" s="52"/>
      <c r="BC70" s="52"/>
      <c r="BD70" s="52"/>
      <c r="BE70" s="52"/>
      <c r="BF70" s="52"/>
      <c r="BG70" s="52"/>
      <c r="BH70" s="52"/>
      <c r="BI70" s="52"/>
      <c r="BJ70" s="52"/>
      <c r="BK70" s="52"/>
      <c r="BL70" s="52"/>
      <c r="BM70" s="52"/>
      <c r="BN70" s="52"/>
      <c r="BO70" s="52"/>
      <c r="BP70" s="52"/>
      <c r="BQ70" s="52"/>
      <c r="BR70" s="52"/>
    </row>
    <row r="71" spans="1:70" ht="21">
      <c r="A71" s="8"/>
      <c r="B71" s="8"/>
      <c r="C71" s="8"/>
      <c r="D71" s="8"/>
      <c r="E71" s="9" t="e">
        <f t="shared" si="1"/>
        <v>#N/A</v>
      </c>
      <c r="F71" s="20"/>
      <c r="G71" s="19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2"/>
      <c r="AU71" s="52"/>
      <c r="AV71" s="52"/>
      <c r="AW71" s="52"/>
      <c r="AX71" s="52"/>
      <c r="AY71" s="52"/>
      <c r="AZ71" s="52"/>
      <c r="BA71" s="52"/>
      <c r="BB71" s="52"/>
      <c r="BC71" s="52"/>
      <c r="BD71" s="52"/>
      <c r="BE71" s="52"/>
      <c r="BF71" s="52"/>
      <c r="BG71" s="52"/>
      <c r="BH71" s="52"/>
      <c r="BI71" s="52"/>
      <c r="BJ71" s="52"/>
      <c r="BK71" s="52"/>
      <c r="BL71" s="52"/>
      <c r="BM71" s="52"/>
      <c r="BN71" s="52"/>
      <c r="BO71" s="52"/>
      <c r="BP71" s="52"/>
      <c r="BQ71" s="52"/>
      <c r="BR71" s="52"/>
    </row>
    <row r="72" spans="1:70" ht="21">
      <c r="A72" s="8"/>
      <c r="B72" s="8"/>
      <c r="C72" s="8"/>
      <c r="D72" s="8"/>
      <c r="E72" s="9" t="e">
        <f t="shared" si="1"/>
        <v>#N/A</v>
      </c>
      <c r="F72" s="20"/>
      <c r="G72" s="19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2"/>
      <c r="AU72" s="52"/>
      <c r="AV72" s="52"/>
      <c r="AW72" s="52"/>
      <c r="AX72" s="52"/>
      <c r="AY72" s="52"/>
      <c r="AZ72" s="52"/>
      <c r="BA72" s="52"/>
      <c r="BB72" s="52"/>
      <c r="BC72" s="52"/>
      <c r="BD72" s="52"/>
      <c r="BE72" s="52"/>
      <c r="BF72" s="52"/>
      <c r="BG72" s="52"/>
      <c r="BH72" s="52"/>
      <c r="BI72" s="52"/>
      <c r="BJ72" s="52"/>
      <c r="BK72" s="52"/>
      <c r="BL72" s="52"/>
      <c r="BM72" s="52"/>
      <c r="BN72" s="52"/>
      <c r="BO72" s="52"/>
      <c r="BP72" s="52"/>
      <c r="BQ72" s="52"/>
      <c r="BR72" s="52"/>
    </row>
    <row r="73" spans="1:70" ht="21">
      <c r="A73" s="8"/>
      <c r="B73" s="8"/>
      <c r="C73" s="8"/>
      <c r="D73" s="8"/>
      <c r="E73" s="9" t="e">
        <f t="shared" si="1"/>
        <v>#N/A</v>
      </c>
      <c r="F73" s="20"/>
      <c r="G73" s="19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2"/>
      <c r="BA73" s="52"/>
      <c r="BB73" s="52"/>
      <c r="BC73" s="52"/>
      <c r="BD73" s="52"/>
      <c r="BE73" s="52"/>
      <c r="BF73" s="52"/>
      <c r="BG73" s="52"/>
      <c r="BH73" s="52"/>
      <c r="BI73" s="52"/>
      <c r="BJ73" s="52"/>
      <c r="BK73" s="52"/>
      <c r="BL73" s="52"/>
      <c r="BM73" s="52"/>
      <c r="BN73" s="52"/>
      <c r="BO73" s="52"/>
      <c r="BP73" s="52"/>
      <c r="BQ73" s="52"/>
      <c r="BR73" s="52"/>
    </row>
    <row r="74" spans="1:70" ht="21">
      <c r="A74" s="8"/>
      <c r="B74" s="8"/>
      <c r="C74" s="8"/>
      <c r="D74" s="8"/>
      <c r="E74" s="9" t="e">
        <f t="shared" si="1"/>
        <v>#N/A</v>
      </c>
      <c r="F74" s="20"/>
      <c r="G74" s="19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2"/>
      <c r="AU74" s="52"/>
      <c r="AV74" s="52"/>
      <c r="AW74" s="52"/>
      <c r="AX74" s="52"/>
      <c r="AY74" s="52"/>
      <c r="AZ74" s="52"/>
      <c r="BA74" s="52"/>
      <c r="BB74" s="52"/>
      <c r="BC74" s="52"/>
      <c r="BD74" s="52"/>
      <c r="BE74" s="52"/>
      <c r="BF74" s="52"/>
      <c r="BG74" s="52"/>
      <c r="BH74" s="52"/>
      <c r="BI74" s="52"/>
      <c r="BJ74" s="52"/>
      <c r="BK74" s="52"/>
      <c r="BL74" s="52"/>
      <c r="BM74" s="52"/>
      <c r="BN74" s="52"/>
      <c r="BO74" s="52"/>
      <c r="BP74" s="52"/>
      <c r="BQ74" s="52"/>
      <c r="BR74" s="52"/>
    </row>
    <row r="75" spans="1:70" ht="21">
      <c r="A75" s="8"/>
      <c r="B75" s="8"/>
      <c r="C75" s="8"/>
      <c r="D75" s="8"/>
      <c r="E75" s="9" t="e">
        <f t="shared" si="1"/>
        <v>#N/A</v>
      </c>
      <c r="F75" s="20"/>
      <c r="G75" s="19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2"/>
      <c r="AU75" s="52"/>
      <c r="AV75" s="52"/>
      <c r="AW75" s="52"/>
      <c r="AX75" s="52"/>
      <c r="AY75" s="52"/>
      <c r="AZ75" s="52"/>
      <c r="BA75" s="52"/>
      <c r="BB75" s="52"/>
      <c r="BC75" s="52"/>
      <c r="BD75" s="52"/>
      <c r="BE75" s="52"/>
      <c r="BF75" s="52"/>
      <c r="BG75" s="52"/>
      <c r="BH75" s="52"/>
      <c r="BI75" s="52"/>
      <c r="BJ75" s="52"/>
      <c r="BK75" s="52"/>
      <c r="BL75" s="52"/>
      <c r="BM75" s="52"/>
      <c r="BN75" s="52"/>
      <c r="BO75" s="52"/>
      <c r="BP75" s="52"/>
      <c r="BQ75" s="52"/>
      <c r="BR75" s="52"/>
    </row>
    <row r="76" spans="1:70" ht="21">
      <c r="A76" s="8"/>
      <c r="B76" s="8"/>
      <c r="C76" s="8"/>
      <c r="D76" s="8"/>
      <c r="E76" s="9" t="e">
        <f t="shared" si="1"/>
        <v>#N/A</v>
      </c>
      <c r="F76" s="20"/>
      <c r="G76" s="19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2"/>
      <c r="AU76" s="52"/>
      <c r="AV76" s="52"/>
      <c r="AW76" s="52"/>
      <c r="AX76" s="52"/>
      <c r="AY76" s="52"/>
      <c r="AZ76" s="52"/>
      <c r="BA76" s="52"/>
      <c r="BB76" s="52"/>
      <c r="BC76" s="52"/>
      <c r="BD76" s="52"/>
      <c r="BE76" s="52"/>
      <c r="BF76" s="52"/>
      <c r="BG76" s="52"/>
      <c r="BH76" s="52"/>
      <c r="BI76" s="52"/>
      <c r="BJ76" s="52"/>
      <c r="BK76" s="52"/>
      <c r="BL76" s="52"/>
      <c r="BM76" s="52"/>
      <c r="BN76" s="52"/>
      <c r="BO76" s="52"/>
      <c r="BP76" s="52"/>
      <c r="BQ76" s="52"/>
      <c r="BR76" s="52"/>
    </row>
    <row r="77" spans="1:70" ht="21">
      <c r="A77" s="8"/>
      <c r="B77" s="8"/>
      <c r="C77" s="8"/>
      <c r="D77" s="8"/>
      <c r="E77" s="9" t="e">
        <f t="shared" si="1"/>
        <v>#N/A</v>
      </c>
      <c r="F77" s="20"/>
      <c r="G77" s="19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2"/>
      <c r="AU77" s="52"/>
      <c r="AV77" s="52"/>
      <c r="AW77" s="52"/>
      <c r="AX77" s="52"/>
      <c r="AY77" s="52"/>
      <c r="AZ77" s="52"/>
      <c r="BA77" s="52"/>
      <c r="BB77" s="52"/>
      <c r="BC77" s="52"/>
      <c r="BD77" s="52"/>
      <c r="BE77" s="52"/>
      <c r="BF77" s="52"/>
      <c r="BG77" s="52"/>
      <c r="BH77" s="52"/>
      <c r="BI77" s="52"/>
      <c r="BJ77" s="52"/>
      <c r="BK77" s="52"/>
      <c r="BL77" s="52"/>
      <c r="BM77" s="52"/>
      <c r="BN77" s="52"/>
      <c r="BO77" s="52"/>
      <c r="BP77" s="52"/>
      <c r="BQ77" s="52"/>
      <c r="BR77" s="52"/>
    </row>
    <row r="78" spans="1:70" ht="21">
      <c r="A78" s="8"/>
      <c r="B78" s="8"/>
      <c r="C78" s="8"/>
      <c r="D78" s="8"/>
      <c r="E78" s="9" t="e">
        <f t="shared" si="1"/>
        <v>#N/A</v>
      </c>
      <c r="F78" s="20"/>
      <c r="G78" s="19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2"/>
      <c r="AU78" s="52"/>
      <c r="AV78" s="52"/>
      <c r="AW78" s="52"/>
      <c r="AX78" s="52"/>
      <c r="AY78" s="52"/>
      <c r="AZ78" s="52"/>
      <c r="BA78" s="52"/>
      <c r="BB78" s="52"/>
      <c r="BC78" s="52"/>
      <c r="BD78" s="52"/>
      <c r="BE78" s="52"/>
      <c r="BF78" s="52"/>
      <c r="BG78" s="52"/>
      <c r="BH78" s="52"/>
      <c r="BI78" s="52"/>
      <c r="BJ78" s="52"/>
      <c r="BK78" s="52"/>
      <c r="BL78" s="52"/>
      <c r="BM78" s="52"/>
      <c r="BN78" s="52"/>
      <c r="BO78" s="52"/>
      <c r="BP78" s="52"/>
      <c r="BQ78" s="52"/>
      <c r="BR78" s="52"/>
    </row>
    <row r="79" spans="1:70" ht="21">
      <c r="A79" s="8"/>
      <c r="B79" s="8"/>
      <c r="C79" s="8"/>
      <c r="D79" s="8"/>
      <c r="E79" s="9" t="e">
        <f t="shared" si="1"/>
        <v>#N/A</v>
      </c>
      <c r="F79" s="20"/>
      <c r="G79" s="19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  <c r="BP79" s="52"/>
      <c r="BQ79" s="52"/>
      <c r="BR79" s="52"/>
    </row>
    <row r="80" spans="1:70" ht="21">
      <c r="A80" s="8"/>
      <c r="B80" s="8"/>
      <c r="C80" s="8"/>
      <c r="D80" s="8"/>
      <c r="E80" s="9" t="e">
        <f t="shared" si="1"/>
        <v>#N/A</v>
      </c>
      <c r="F80" s="20"/>
      <c r="G80" s="19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52"/>
      <c r="BJ80" s="52"/>
      <c r="BK80" s="52"/>
      <c r="BL80" s="52"/>
      <c r="BM80" s="52"/>
      <c r="BN80" s="52"/>
      <c r="BO80" s="52"/>
      <c r="BP80" s="52"/>
      <c r="BQ80" s="52"/>
      <c r="BR80" s="52"/>
    </row>
    <row r="81" spans="1:70" ht="21">
      <c r="A81" s="8"/>
      <c r="B81" s="8"/>
      <c r="C81" s="8"/>
      <c r="D81" s="8"/>
      <c r="E81" s="9" t="e">
        <f t="shared" si="1"/>
        <v>#N/A</v>
      </c>
      <c r="F81" s="20"/>
      <c r="G81" s="19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2"/>
      <c r="AU81" s="52"/>
      <c r="AV81" s="52"/>
      <c r="AW81" s="52"/>
      <c r="AX81" s="52"/>
      <c r="AY81" s="52"/>
      <c r="AZ81" s="52"/>
      <c r="BA81" s="52"/>
      <c r="BB81" s="52"/>
      <c r="BC81" s="52"/>
      <c r="BD81" s="52"/>
      <c r="BE81" s="52"/>
      <c r="BF81" s="52"/>
      <c r="BG81" s="52"/>
      <c r="BH81" s="52"/>
      <c r="BI81" s="52"/>
      <c r="BJ81" s="52"/>
      <c r="BK81" s="52"/>
      <c r="BL81" s="52"/>
      <c r="BM81" s="52"/>
      <c r="BN81" s="52"/>
      <c r="BO81" s="52"/>
      <c r="BP81" s="52"/>
      <c r="BQ81" s="52"/>
      <c r="BR81" s="52"/>
    </row>
    <row r="82" spans="1:70" ht="21">
      <c r="A82" s="8"/>
      <c r="B82" s="8"/>
      <c r="C82" s="8"/>
      <c r="D82" s="8"/>
      <c r="E82" s="9" t="e">
        <f t="shared" si="1"/>
        <v>#N/A</v>
      </c>
      <c r="F82" s="20"/>
      <c r="G82" s="19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2"/>
      <c r="AU82" s="52"/>
      <c r="AV82" s="52"/>
      <c r="AW82" s="52"/>
      <c r="AX82" s="52"/>
      <c r="AY82" s="52"/>
      <c r="AZ82" s="52"/>
      <c r="BA82" s="52"/>
      <c r="BB82" s="52"/>
      <c r="BC82" s="52"/>
      <c r="BD82" s="52"/>
      <c r="BE82" s="52"/>
      <c r="BF82" s="52"/>
      <c r="BG82" s="52"/>
      <c r="BH82" s="52"/>
      <c r="BI82" s="52"/>
      <c r="BJ82" s="52"/>
      <c r="BK82" s="52"/>
      <c r="BL82" s="52"/>
      <c r="BM82" s="52"/>
      <c r="BN82" s="52"/>
      <c r="BO82" s="52"/>
      <c r="BP82" s="52"/>
      <c r="BQ82" s="52"/>
      <c r="BR82" s="52"/>
    </row>
    <row r="83" spans="1:70" ht="21">
      <c r="A83" s="8"/>
      <c r="B83" s="8"/>
      <c r="C83" s="8"/>
      <c r="D83" s="8"/>
      <c r="E83" s="9" t="e">
        <f t="shared" si="1"/>
        <v>#N/A</v>
      </c>
      <c r="F83" s="20"/>
      <c r="G83" s="19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2"/>
      <c r="AU83" s="52"/>
      <c r="AV83" s="52"/>
      <c r="AW83" s="52"/>
      <c r="AX83" s="52"/>
      <c r="AY83" s="52"/>
      <c r="AZ83" s="52"/>
      <c r="BA83" s="52"/>
      <c r="BB83" s="52"/>
      <c r="BC83" s="52"/>
      <c r="BD83" s="52"/>
      <c r="BE83" s="52"/>
      <c r="BF83" s="52"/>
      <c r="BG83" s="52"/>
      <c r="BH83" s="52"/>
      <c r="BI83" s="52"/>
      <c r="BJ83" s="52"/>
      <c r="BK83" s="52"/>
      <c r="BL83" s="52"/>
      <c r="BM83" s="52"/>
      <c r="BN83" s="52"/>
      <c r="BO83" s="52"/>
      <c r="BP83" s="52"/>
      <c r="BQ83" s="52"/>
      <c r="BR83" s="52"/>
    </row>
    <row r="84" spans="1:70" ht="21">
      <c r="A84" s="8"/>
      <c r="B84" s="8"/>
      <c r="C84" s="8"/>
      <c r="D84" s="8"/>
      <c r="E84" s="9" t="e">
        <f t="shared" si="1"/>
        <v>#N/A</v>
      </c>
      <c r="F84" s="20"/>
      <c r="G84" s="19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2"/>
      <c r="AU84" s="52"/>
      <c r="AV84" s="52"/>
      <c r="AW84" s="52"/>
      <c r="AX84" s="52"/>
      <c r="AY84" s="52"/>
      <c r="AZ84" s="52"/>
      <c r="BA84" s="52"/>
      <c r="BB84" s="52"/>
      <c r="BC84" s="52"/>
      <c r="BD84" s="52"/>
      <c r="BE84" s="52"/>
      <c r="BF84" s="52"/>
      <c r="BG84" s="52"/>
      <c r="BH84" s="52"/>
      <c r="BI84" s="52"/>
      <c r="BJ84" s="52"/>
      <c r="BK84" s="52"/>
      <c r="BL84" s="52"/>
      <c r="BM84" s="52"/>
      <c r="BN84" s="52"/>
      <c r="BO84" s="52"/>
      <c r="BP84" s="52"/>
      <c r="BQ84" s="52"/>
      <c r="BR84" s="52"/>
    </row>
    <row r="85" spans="1:70" ht="21">
      <c r="A85" s="8"/>
      <c r="B85" s="8"/>
      <c r="C85" s="8"/>
      <c r="D85" s="8"/>
      <c r="E85" s="9" t="e">
        <f t="shared" si="1"/>
        <v>#N/A</v>
      </c>
      <c r="F85" s="20"/>
      <c r="G85" s="19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2"/>
      <c r="AU85" s="52"/>
      <c r="AV85" s="52"/>
      <c r="AW85" s="52"/>
      <c r="AX85" s="52"/>
      <c r="AY85" s="52"/>
      <c r="AZ85" s="52"/>
      <c r="BA85" s="52"/>
      <c r="BB85" s="52"/>
      <c r="BC85" s="52"/>
      <c r="BD85" s="52"/>
      <c r="BE85" s="52"/>
      <c r="BF85" s="52"/>
      <c r="BG85" s="52"/>
      <c r="BH85" s="52"/>
      <c r="BI85" s="52"/>
      <c r="BJ85" s="52"/>
      <c r="BK85" s="52"/>
      <c r="BL85" s="52"/>
      <c r="BM85" s="52"/>
      <c r="BN85" s="52"/>
      <c r="BO85" s="52"/>
      <c r="BP85" s="52"/>
      <c r="BQ85" s="52"/>
      <c r="BR85" s="52"/>
    </row>
    <row r="86" spans="1:70" ht="21">
      <c r="A86" s="8"/>
      <c r="B86" s="8"/>
      <c r="C86" s="8"/>
      <c r="D86" s="8"/>
      <c r="E86" s="9" t="e">
        <f t="shared" si="1"/>
        <v>#N/A</v>
      </c>
      <c r="F86" s="20"/>
      <c r="G86" s="19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2"/>
      <c r="AU86" s="52"/>
      <c r="AV86" s="52"/>
      <c r="AW86" s="52"/>
      <c r="AX86" s="52"/>
      <c r="AY86" s="52"/>
      <c r="AZ86" s="52"/>
      <c r="BA86" s="52"/>
      <c r="BB86" s="52"/>
      <c r="BC86" s="52"/>
      <c r="BD86" s="52"/>
      <c r="BE86" s="52"/>
      <c r="BF86" s="52"/>
      <c r="BG86" s="52"/>
      <c r="BH86" s="52"/>
      <c r="BI86" s="52"/>
      <c r="BJ86" s="52"/>
      <c r="BK86" s="52"/>
      <c r="BL86" s="52"/>
      <c r="BM86" s="52"/>
      <c r="BN86" s="52"/>
      <c r="BO86" s="52"/>
      <c r="BP86" s="52"/>
      <c r="BQ86" s="52"/>
      <c r="BR86" s="52"/>
    </row>
    <row r="87" spans="1:70" ht="21">
      <c r="A87" s="8"/>
      <c r="B87" s="8"/>
      <c r="C87" s="8"/>
      <c r="D87" s="8"/>
      <c r="E87" s="9" t="e">
        <f t="shared" si="1"/>
        <v>#N/A</v>
      </c>
      <c r="F87" s="20"/>
      <c r="G87" s="19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2"/>
      <c r="AU87" s="52"/>
      <c r="AV87" s="52"/>
      <c r="AW87" s="52"/>
      <c r="AX87" s="52"/>
      <c r="AY87" s="52"/>
      <c r="AZ87" s="52"/>
      <c r="BA87" s="52"/>
      <c r="BB87" s="52"/>
      <c r="BC87" s="52"/>
      <c r="BD87" s="52"/>
      <c r="BE87" s="52"/>
      <c r="BF87" s="52"/>
      <c r="BG87" s="52"/>
      <c r="BH87" s="52"/>
      <c r="BI87" s="52"/>
      <c r="BJ87" s="52"/>
      <c r="BK87" s="52"/>
      <c r="BL87" s="52"/>
      <c r="BM87" s="52"/>
      <c r="BN87" s="52"/>
      <c r="BO87" s="52"/>
      <c r="BP87" s="52"/>
      <c r="BQ87" s="52"/>
      <c r="BR87" s="52"/>
    </row>
    <row r="88" spans="1:70" ht="21">
      <c r="A88" s="8"/>
      <c r="B88" s="8"/>
      <c r="C88" s="8"/>
      <c r="D88" s="8"/>
      <c r="E88" s="9" t="e">
        <f t="shared" si="1"/>
        <v>#N/A</v>
      </c>
      <c r="F88" s="20"/>
      <c r="G88" s="19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2"/>
      <c r="AU88" s="52"/>
      <c r="AV88" s="52"/>
      <c r="AW88" s="52"/>
      <c r="AX88" s="52"/>
      <c r="AY88" s="52"/>
      <c r="AZ88" s="52"/>
      <c r="BA88" s="52"/>
      <c r="BB88" s="52"/>
      <c r="BC88" s="52"/>
      <c r="BD88" s="52"/>
      <c r="BE88" s="52"/>
      <c r="BF88" s="52"/>
      <c r="BG88" s="52"/>
      <c r="BH88" s="52"/>
      <c r="BI88" s="52"/>
      <c r="BJ88" s="52"/>
      <c r="BK88" s="52"/>
      <c r="BL88" s="52"/>
      <c r="BM88" s="52"/>
      <c r="BN88" s="52"/>
      <c r="BO88" s="52"/>
      <c r="BP88" s="52"/>
      <c r="BQ88" s="52"/>
      <c r="BR88" s="52"/>
    </row>
    <row r="89" spans="1:70" ht="21">
      <c r="A89" s="8"/>
      <c r="B89" s="8"/>
      <c r="C89" s="8"/>
      <c r="D89" s="8"/>
      <c r="E89" s="9" t="e">
        <f t="shared" si="1"/>
        <v>#N/A</v>
      </c>
      <c r="F89" s="20"/>
      <c r="G89" s="19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2"/>
      <c r="AU89" s="52"/>
      <c r="AV89" s="52"/>
      <c r="AW89" s="52"/>
      <c r="AX89" s="52"/>
      <c r="AY89" s="52"/>
      <c r="AZ89" s="52"/>
      <c r="BA89" s="52"/>
      <c r="BB89" s="52"/>
      <c r="BC89" s="52"/>
      <c r="BD89" s="52"/>
      <c r="BE89" s="52"/>
      <c r="BF89" s="52"/>
      <c r="BG89" s="52"/>
      <c r="BH89" s="52"/>
      <c r="BI89" s="52"/>
      <c r="BJ89" s="52"/>
      <c r="BK89" s="52"/>
      <c r="BL89" s="52"/>
      <c r="BM89" s="52"/>
      <c r="BN89" s="52"/>
      <c r="BO89" s="52"/>
      <c r="BP89" s="52"/>
      <c r="BQ89" s="52"/>
      <c r="BR89" s="52"/>
    </row>
    <row r="90" spans="1:70" ht="21">
      <c r="A90" s="8"/>
      <c r="B90" s="8"/>
      <c r="C90" s="8"/>
      <c r="D90" s="8"/>
      <c r="E90" s="9" t="e">
        <f t="shared" si="1"/>
        <v>#N/A</v>
      </c>
      <c r="F90" s="20"/>
      <c r="G90" s="19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2"/>
      <c r="AU90" s="52"/>
      <c r="AV90" s="52"/>
      <c r="AW90" s="52"/>
      <c r="AX90" s="52"/>
      <c r="AY90" s="52"/>
      <c r="AZ90" s="52"/>
      <c r="BA90" s="52"/>
      <c r="BB90" s="52"/>
      <c r="BC90" s="52"/>
      <c r="BD90" s="52"/>
      <c r="BE90" s="52"/>
      <c r="BF90" s="52"/>
      <c r="BG90" s="52"/>
      <c r="BH90" s="52"/>
      <c r="BI90" s="52"/>
      <c r="BJ90" s="52"/>
      <c r="BK90" s="52"/>
      <c r="BL90" s="52"/>
      <c r="BM90" s="52"/>
      <c r="BN90" s="52"/>
      <c r="BO90" s="52"/>
      <c r="BP90" s="52"/>
      <c r="BQ90" s="52"/>
      <c r="BR90" s="52"/>
    </row>
    <row r="91" spans="1:70" ht="21">
      <c r="A91" s="8"/>
      <c r="B91" s="8"/>
      <c r="C91" s="8"/>
      <c r="D91" s="8"/>
      <c r="E91" s="9" t="e">
        <f t="shared" si="1"/>
        <v>#N/A</v>
      </c>
      <c r="F91" s="20"/>
      <c r="G91" s="19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2"/>
      <c r="AU91" s="52"/>
      <c r="AV91" s="52"/>
      <c r="AW91" s="52"/>
      <c r="AX91" s="52"/>
      <c r="AY91" s="52"/>
      <c r="AZ91" s="52"/>
      <c r="BA91" s="52"/>
      <c r="BB91" s="52"/>
      <c r="BC91" s="52"/>
      <c r="BD91" s="52"/>
      <c r="BE91" s="52"/>
      <c r="BF91" s="52"/>
      <c r="BG91" s="52"/>
      <c r="BH91" s="52"/>
      <c r="BI91" s="52"/>
      <c r="BJ91" s="52"/>
      <c r="BK91" s="52"/>
      <c r="BL91" s="52"/>
      <c r="BM91" s="52"/>
      <c r="BN91" s="52"/>
      <c r="BO91" s="52"/>
      <c r="BP91" s="52"/>
      <c r="BQ91" s="52"/>
      <c r="BR91" s="52"/>
    </row>
    <row r="92" spans="1:70" ht="21">
      <c r="A92" s="8"/>
      <c r="B92" s="8"/>
      <c r="C92" s="8"/>
      <c r="D92" s="8"/>
      <c r="E92" s="9" t="e">
        <f t="shared" si="1"/>
        <v>#N/A</v>
      </c>
      <c r="F92" s="20"/>
      <c r="G92" s="19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2"/>
      <c r="AU92" s="52"/>
      <c r="AV92" s="52"/>
      <c r="AW92" s="52"/>
      <c r="AX92" s="52"/>
      <c r="AY92" s="52"/>
      <c r="AZ92" s="52"/>
      <c r="BA92" s="52"/>
      <c r="BB92" s="52"/>
      <c r="BC92" s="52"/>
      <c r="BD92" s="52"/>
      <c r="BE92" s="52"/>
      <c r="BF92" s="52"/>
      <c r="BG92" s="52"/>
      <c r="BH92" s="52"/>
      <c r="BI92" s="52"/>
      <c r="BJ92" s="52"/>
      <c r="BK92" s="52"/>
      <c r="BL92" s="52"/>
      <c r="BM92" s="52"/>
      <c r="BN92" s="52"/>
      <c r="BO92" s="52"/>
      <c r="BP92" s="52"/>
      <c r="BQ92" s="52"/>
      <c r="BR92" s="52"/>
    </row>
    <row r="93" spans="1:70" ht="21">
      <c r="A93" s="8"/>
      <c r="B93" s="8"/>
      <c r="C93" s="8"/>
      <c r="D93" s="8"/>
      <c r="E93" s="9" t="e">
        <f t="shared" si="1"/>
        <v>#N/A</v>
      </c>
      <c r="F93" s="20"/>
      <c r="G93" s="19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2"/>
      <c r="BE93" s="52"/>
      <c r="BF93" s="52"/>
      <c r="BG93" s="52"/>
      <c r="BH93" s="52"/>
      <c r="BI93" s="52"/>
      <c r="BJ93" s="52"/>
      <c r="BK93" s="52"/>
      <c r="BL93" s="52"/>
      <c r="BM93" s="52"/>
      <c r="BN93" s="52"/>
      <c r="BO93" s="52"/>
      <c r="BP93" s="52"/>
      <c r="BQ93" s="52"/>
      <c r="BR93" s="52"/>
    </row>
    <row r="94" spans="1:70" ht="21">
      <c r="A94" s="8"/>
      <c r="B94" s="8"/>
      <c r="C94" s="8"/>
      <c r="D94" s="8"/>
      <c r="E94" s="9" t="e">
        <f t="shared" si="1"/>
        <v>#N/A</v>
      </c>
      <c r="F94" s="20"/>
      <c r="G94" s="19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52"/>
      <c r="AF94" s="52"/>
      <c r="AG94" s="52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2"/>
      <c r="AU94" s="52"/>
      <c r="AV94" s="52"/>
      <c r="AW94" s="52"/>
      <c r="AX94" s="52"/>
      <c r="AY94" s="52"/>
      <c r="AZ94" s="52"/>
      <c r="BA94" s="52"/>
      <c r="BB94" s="52"/>
      <c r="BC94" s="52"/>
      <c r="BD94" s="52"/>
      <c r="BE94" s="52"/>
      <c r="BF94" s="52"/>
      <c r="BG94" s="52"/>
      <c r="BH94" s="52"/>
      <c r="BI94" s="52"/>
      <c r="BJ94" s="52"/>
      <c r="BK94" s="52"/>
      <c r="BL94" s="52"/>
      <c r="BM94" s="52"/>
      <c r="BN94" s="52"/>
      <c r="BO94" s="52"/>
      <c r="BP94" s="52"/>
      <c r="BQ94" s="52"/>
      <c r="BR94" s="52"/>
    </row>
    <row r="95" spans="1:70" ht="21">
      <c r="A95" s="8"/>
      <c r="B95" s="8"/>
      <c r="C95" s="8"/>
      <c r="D95" s="8"/>
      <c r="E95" s="9" t="e">
        <f t="shared" si="1"/>
        <v>#N/A</v>
      </c>
      <c r="F95" s="20"/>
      <c r="G95" s="19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52"/>
      <c r="AE95" s="52"/>
      <c r="AF95" s="52"/>
      <c r="AG95" s="52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2"/>
      <c r="AU95" s="52"/>
      <c r="AV95" s="52"/>
      <c r="AW95" s="52"/>
      <c r="AX95" s="52"/>
      <c r="AY95" s="52"/>
      <c r="AZ95" s="52"/>
      <c r="BA95" s="52"/>
      <c r="BB95" s="52"/>
      <c r="BC95" s="52"/>
      <c r="BD95" s="52"/>
      <c r="BE95" s="52"/>
      <c r="BF95" s="52"/>
      <c r="BG95" s="52"/>
      <c r="BH95" s="52"/>
      <c r="BI95" s="52"/>
      <c r="BJ95" s="52"/>
      <c r="BK95" s="52"/>
      <c r="BL95" s="52"/>
      <c r="BM95" s="52"/>
      <c r="BN95" s="52"/>
      <c r="BO95" s="52"/>
      <c r="BP95" s="52"/>
      <c r="BQ95" s="52"/>
      <c r="BR95" s="52"/>
    </row>
    <row r="96" spans="1:70" ht="21">
      <c r="A96" s="8"/>
      <c r="B96" s="8"/>
      <c r="C96" s="8"/>
      <c r="D96" s="8"/>
      <c r="E96" s="9" t="e">
        <f t="shared" si="1"/>
        <v>#N/A</v>
      </c>
      <c r="F96" s="20"/>
      <c r="G96" s="19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  <c r="AA96" s="52"/>
      <c r="AB96" s="52"/>
      <c r="AC96" s="52"/>
      <c r="AD96" s="52"/>
      <c r="AE96" s="52"/>
      <c r="AF96" s="52"/>
      <c r="AG96" s="52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2"/>
      <c r="AU96" s="52"/>
      <c r="AV96" s="52"/>
      <c r="AW96" s="52"/>
      <c r="AX96" s="52"/>
      <c r="AY96" s="52"/>
      <c r="AZ96" s="52"/>
      <c r="BA96" s="52"/>
      <c r="BB96" s="52"/>
      <c r="BC96" s="52"/>
      <c r="BD96" s="52"/>
      <c r="BE96" s="52"/>
      <c r="BF96" s="52"/>
      <c r="BG96" s="52"/>
      <c r="BH96" s="52"/>
      <c r="BI96" s="52"/>
      <c r="BJ96" s="52"/>
      <c r="BK96" s="52"/>
      <c r="BL96" s="52"/>
      <c r="BM96" s="52"/>
      <c r="BN96" s="52"/>
      <c r="BO96" s="52"/>
      <c r="BP96" s="52"/>
      <c r="BQ96" s="52"/>
      <c r="BR96" s="52"/>
    </row>
    <row r="97" spans="1:70" ht="21">
      <c r="A97" s="8"/>
      <c r="B97" s="8"/>
      <c r="C97" s="8"/>
      <c r="D97" s="8"/>
      <c r="E97" s="9" t="e">
        <f t="shared" si="1"/>
        <v>#N/A</v>
      </c>
      <c r="F97" s="20"/>
      <c r="G97" s="19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2"/>
      <c r="AU97" s="52"/>
      <c r="AV97" s="52"/>
      <c r="AW97" s="52"/>
      <c r="AX97" s="52"/>
      <c r="AY97" s="52"/>
      <c r="AZ97" s="52"/>
      <c r="BA97" s="52"/>
      <c r="BB97" s="52"/>
      <c r="BC97" s="52"/>
      <c r="BD97" s="52"/>
      <c r="BE97" s="52"/>
      <c r="BF97" s="52"/>
      <c r="BG97" s="52"/>
      <c r="BH97" s="52"/>
      <c r="BI97" s="52"/>
      <c r="BJ97" s="52"/>
      <c r="BK97" s="52"/>
      <c r="BL97" s="52"/>
      <c r="BM97" s="52"/>
      <c r="BN97" s="52"/>
      <c r="BO97" s="52"/>
      <c r="BP97" s="52"/>
      <c r="BQ97" s="52"/>
      <c r="BR97" s="52"/>
    </row>
    <row r="98" spans="1:70" ht="21">
      <c r="A98" s="8"/>
      <c r="B98" s="8"/>
      <c r="C98" s="8"/>
      <c r="D98" s="8"/>
      <c r="E98" s="9" t="e">
        <f t="shared" si="1"/>
        <v>#N/A</v>
      </c>
      <c r="F98" s="20"/>
      <c r="G98" s="19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52"/>
      <c r="AD98" s="52"/>
      <c r="AE98" s="52"/>
      <c r="AF98" s="52"/>
      <c r="AG98" s="52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2"/>
      <c r="AU98" s="52"/>
      <c r="AV98" s="52"/>
      <c r="AW98" s="52"/>
      <c r="AX98" s="52"/>
      <c r="AY98" s="52"/>
      <c r="AZ98" s="52"/>
      <c r="BA98" s="52"/>
      <c r="BB98" s="52"/>
      <c r="BC98" s="52"/>
      <c r="BD98" s="52"/>
      <c r="BE98" s="52"/>
      <c r="BF98" s="52"/>
      <c r="BG98" s="52"/>
      <c r="BH98" s="52"/>
      <c r="BI98" s="52"/>
      <c r="BJ98" s="52"/>
      <c r="BK98" s="52"/>
      <c r="BL98" s="52"/>
      <c r="BM98" s="52"/>
      <c r="BN98" s="52"/>
      <c r="BO98" s="52"/>
      <c r="BP98" s="52"/>
      <c r="BQ98" s="52"/>
      <c r="BR98" s="52"/>
    </row>
    <row r="99" spans="1:70" ht="21">
      <c r="A99" s="8"/>
      <c r="B99" s="8"/>
      <c r="C99" s="8"/>
      <c r="D99" s="8"/>
      <c r="E99" s="9" t="e">
        <f t="shared" si="1"/>
        <v>#N/A</v>
      </c>
      <c r="F99" s="20"/>
      <c r="G99" s="19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52"/>
      <c r="AB99" s="52"/>
      <c r="AC99" s="52"/>
      <c r="AD99" s="52"/>
      <c r="AE99" s="52"/>
      <c r="AF99" s="52"/>
      <c r="AG99" s="52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2"/>
      <c r="AU99" s="52"/>
      <c r="AV99" s="52"/>
      <c r="AW99" s="52"/>
      <c r="AX99" s="52"/>
      <c r="AY99" s="52"/>
      <c r="AZ99" s="52"/>
      <c r="BA99" s="52"/>
      <c r="BB99" s="52"/>
      <c r="BC99" s="52"/>
      <c r="BD99" s="52"/>
      <c r="BE99" s="52"/>
      <c r="BF99" s="52"/>
      <c r="BG99" s="52"/>
      <c r="BH99" s="52"/>
      <c r="BI99" s="52"/>
      <c r="BJ99" s="52"/>
      <c r="BK99" s="52"/>
      <c r="BL99" s="52"/>
      <c r="BM99" s="52"/>
      <c r="BN99" s="52"/>
      <c r="BO99" s="52"/>
      <c r="BP99" s="52"/>
      <c r="BQ99" s="52"/>
      <c r="BR99" s="52"/>
    </row>
    <row r="100" spans="1:70" ht="21">
      <c r="A100" s="8"/>
      <c r="B100" s="8"/>
      <c r="C100" s="8"/>
      <c r="D100" s="8"/>
      <c r="E100" s="9" t="e">
        <f t="shared" si="1"/>
        <v>#N/A</v>
      </c>
      <c r="F100" s="20"/>
      <c r="G100" s="19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2"/>
      <c r="Y100" s="52"/>
      <c r="Z100" s="52"/>
      <c r="AA100" s="52"/>
      <c r="AB100" s="52"/>
      <c r="AC100" s="52"/>
      <c r="AD100" s="52"/>
      <c r="AE100" s="52"/>
      <c r="AF100" s="52"/>
      <c r="AG100" s="52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2"/>
      <c r="AU100" s="52"/>
      <c r="AV100" s="52"/>
      <c r="AW100" s="52"/>
      <c r="AX100" s="52"/>
      <c r="AY100" s="52"/>
      <c r="AZ100" s="52"/>
      <c r="BA100" s="52"/>
      <c r="BB100" s="52"/>
      <c r="BC100" s="52"/>
      <c r="BD100" s="52"/>
      <c r="BE100" s="52"/>
      <c r="BF100" s="52"/>
      <c r="BG100" s="52"/>
      <c r="BH100" s="52"/>
      <c r="BI100" s="52"/>
      <c r="BJ100" s="52"/>
      <c r="BK100" s="52"/>
      <c r="BL100" s="52"/>
      <c r="BM100" s="52"/>
      <c r="BN100" s="52"/>
      <c r="BO100" s="52"/>
      <c r="BP100" s="52"/>
      <c r="BQ100" s="52"/>
      <c r="BR100" s="52"/>
    </row>
    <row r="101" spans="1:70" ht="21">
      <c r="A101" s="8"/>
      <c r="B101" s="8"/>
      <c r="C101" s="8"/>
      <c r="D101" s="8"/>
      <c r="E101" s="9" t="e">
        <f t="shared" si="1"/>
        <v>#N/A</v>
      </c>
      <c r="F101" s="20"/>
      <c r="G101" s="19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2"/>
      <c r="AB101" s="52"/>
      <c r="AC101" s="52"/>
      <c r="AD101" s="52"/>
      <c r="AE101" s="52"/>
      <c r="AF101" s="52"/>
      <c r="AG101" s="52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2"/>
      <c r="AU101" s="52"/>
      <c r="AV101" s="52"/>
      <c r="AW101" s="52"/>
      <c r="AX101" s="52"/>
      <c r="AY101" s="52"/>
      <c r="AZ101" s="52"/>
      <c r="BA101" s="52"/>
      <c r="BB101" s="52"/>
      <c r="BC101" s="52"/>
      <c r="BD101" s="52"/>
      <c r="BE101" s="52"/>
      <c r="BF101" s="52"/>
      <c r="BG101" s="52"/>
      <c r="BH101" s="52"/>
      <c r="BI101" s="52"/>
      <c r="BJ101" s="52"/>
      <c r="BK101" s="52"/>
      <c r="BL101" s="52"/>
      <c r="BM101" s="52"/>
      <c r="BN101" s="52"/>
      <c r="BO101" s="52"/>
      <c r="BP101" s="52"/>
      <c r="BQ101" s="52"/>
      <c r="BR101" s="52"/>
    </row>
    <row r="102" spans="1:70" ht="21">
      <c r="A102" s="8"/>
      <c r="B102" s="8"/>
      <c r="C102" s="8"/>
      <c r="D102" s="8"/>
      <c r="E102" s="9" t="e">
        <f t="shared" si="1"/>
        <v>#N/A</v>
      </c>
      <c r="F102" s="20"/>
      <c r="G102" s="19"/>
      <c r="J102" s="52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  <c r="V102" s="52"/>
      <c r="W102" s="52"/>
      <c r="X102" s="52"/>
      <c r="Y102" s="52"/>
      <c r="Z102" s="52"/>
      <c r="AA102" s="52"/>
      <c r="AB102" s="52"/>
      <c r="AC102" s="52"/>
      <c r="AD102" s="52"/>
      <c r="AE102" s="52"/>
      <c r="AF102" s="52"/>
      <c r="AG102" s="52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2"/>
      <c r="AU102" s="52"/>
      <c r="AV102" s="52"/>
      <c r="AW102" s="52"/>
      <c r="AX102" s="52"/>
      <c r="AY102" s="52"/>
      <c r="AZ102" s="52"/>
      <c r="BA102" s="52"/>
      <c r="BB102" s="52"/>
      <c r="BC102" s="52"/>
      <c r="BD102" s="52"/>
      <c r="BE102" s="52"/>
      <c r="BF102" s="52"/>
      <c r="BG102" s="52"/>
      <c r="BH102" s="52"/>
      <c r="BI102" s="52"/>
      <c r="BJ102" s="52"/>
      <c r="BK102" s="52"/>
      <c r="BL102" s="52"/>
      <c r="BM102" s="52"/>
      <c r="BN102" s="52"/>
      <c r="BO102" s="52"/>
      <c r="BP102" s="52"/>
      <c r="BQ102" s="52"/>
      <c r="BR102" s="52"/>
    </row>
    <row r="103" spans="1:70" ht="21">
      <c r="A103" s="8"/>
      <c r="B103" s="8"/>
      <c r="C103" s="8"/>
      <c r="D103" s="8"/>
      <c r="E103" s="9" t="e">
        <f t="shared" si="1"/>
        <v>#N/A</v>
      </c>
      <c r="F103" s="20"/>
      <c r="G103" s="19"/>
      <c r="J103" s="52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  <c r="V103" s="52"/>
      <c r="W103" s="52"/>
      <c r="X103" s="52"/>
      <c r="Y103" s="52"/>
      <c r="Z103" s="52"/>
      <c r="AA103" s="52"/>
      <c r="AB103" s="52"/>
      <c r="AC103" s="52"/>
      <c r="AD103" s="52"/>
      <c r="AE103" s="52"/>
      <c r="AF103" s="52"/>
      <c r="AG103" s="52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2"/>
      <c r="AU103" s="52"/>
      <c r="AV103" s="52"/>
      <c r="AW103" s="52"/>
      <c r="AX103" s="52"/>
      <c r="AY103" s="52"/>
      <c r="AZ103" s="52"/>
      <c r="BA103" s="52"/>
      <c r="BB103" s="52"/>
      <c r="BC103" s="52"/>
      <c r="BD103" s="52"/>
      <c r="BE103" s="52"/>
      <c r="BF103" s="52"/>
      <c r="BG103" s="52"/>
      <c r="BH103" s="52"/>
      <c r="BI103" s="52"/>
      <c r="BJ103" s="52"/>
      <c r="BK103" s="52"/>
      <c r="BL103" s="52"/>
      <c r="BM103" s="52"/>
      <c r="BN103" s="52"/>
      <c r="BO103" s="52"/>
      <c r="BP103" s="52"/>
      <c r="BQ103" s="52"/>
      <c r="BR103" s="52"/>
    </row>
    <row r="104" spans="1:70" ht="21">
      <c r="A104" s="8"/>
      <c r="B104" s="8"/>
      <c r="C104" s="8"/>
      <c r="D104" s="8"/>
      <c r="E104" s="9" t="e">
        <f t="shared" si="1"/>
        <v>#N/A</v>
      </c>
      <c r="F104" s="20"/>
      <c r="G104" s="19"/>
      <c r="J104" s="52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  <c r="V104" s="52"/>
      <c r="W104" s="52"/>
      <c r="X104" s="52"/>
      <c r="Y104" s="52"/>
      <c r="Z104" s="52"/>
      <c r="AA104" s="52"/>
      <c r="AB104" s="52"/>
      <c r="AC104" s="52"/>
      <c r="AD104" s="52"/>
      <c r="AE104" s="52"/>
      <c r="AF104" s="52"/>
      <c r="AG104" s="52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2"/>
      <c r="AU104" s="52"/>
      <c r="AV104" s="52"/>
      <c r="AW104" s="52"/>
      <c r="AX104" s="52"/>
      <c r="AY104" s="52"/>
      <c r="AZ104" s="52"/>
      <c r="BA104" s="52"/>
      <c r="BB104" s="52"/>
      <c r="BC104" s="52"/>
      <c r="BD104" s="52"/>
      <c r="BE104" s="52"/>
      <c r="BF104" s="52"/>
      <c r="BG104" s="52"/>
      <c r="BH104" s="52"/>
      <c r="BI104" s="52"/>
      <c r="BJ104" s="52"/>
      <c r="BK104" s="52"/>
      <c r="BL104" s="52"/>
      <c r="BM104" s="52"/>
      <c r="BN104" s="52"/>
      <c r="BO104" s="52"/>
      <c r="BP104" s="52"/>
      <c r="BQ104" s="52"/>
      <c r="BR104" s="52"/>
    </row>
    <row r="105" spans="1:70" ht="21">
      <c r="A105" s="8"/>
      <c r="B105" s="8"/>
      <c r="C105" s="8"/>
      <c r="D105" s="8"/>
      <c r="E105" s="9" t="e">
        <f t="shared" si="1"/>
        <v>#N/A</v>
      </c>
      <c r="F105" s="20"/>
      <c r="G105" s="19"/>
      <c r="J105" s="52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2"/>
      <c r="Y105" s="52"/>
      <c r="Z105" s="52"/>
      <c r="AA105" s="52"/>
      <c r="AB105" s="52"/>
      <c r="AC105" s="52"/>
      <c r="AD105" s="52"/>
      <c r="AE105" s="52"/>
      <c r="AF105" s="52"/>
      <c r="AG105" s="52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2"/>
      <c r="AU105" s="52"/>
      <c r="AV105" s="52"/>
      <c r="AW105" s="52"/>
      <c r="AX105" s="52"/>
      <c r="AY105" s="52"/>
      <c r="AZ105" s="52"/>
      <c r="BA105" s="52"/>
      <c r="BB105" s="52"/>
      <c r="BC105" s="52"/>
      <c r="BD105" s="52"/>
      <c r="BE105" s="52"/>
      <c r="BF105" s="52"/>
      <c r="BG105" s="52"/>
      <c r="BH105" s="52"/>
      <c r="BI105" s="52"/>
      <c r="BJ105" s="52"/>
      <c r="BK105" s="52"/>
      <c r="BL105" s="52"/>
      <c r="BM105" s="52"/>
      <c r="BN105" s="52"/>
      <c r="BO105" s="52"/>
      <c r="BP105" s="52"/>
      <c r="BQ105" s="52"/>
      <c r="BR105" s="52"/>
    </row>
    <row r="106" spans="1:70" ht="21">
      <c r="A106" s="8"/>
      <c r="B106" s="8"/>
      <c r="C106" s="8"/>
      <c r="D106" s="8"/>
      <c r="E106" s="9" t="e">
        <f t="shared" si="1"/>
        <v>#N/A</v>
      </c>
      <c r="F106" s="20"/>
      <c r="G106" s="19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2"/>
      <c r="Y106" s="52"/>
      <c r="Z106" s="52"/>
      <c r="AA106" s="52"/>
      <c r="AB106" s="52"/>
      <c r="AC106" s="52"/>
      <c r="AD106" s="52"/>
      <c r="AE106" s="52"/>
      <c r="AF106" s="52"/>
      <c r="AG106" s="52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2"/>
      <c r="AU106" s="52"/>
      <c r="AV106" s="52"/>
      <c r="AW106" s="52"/>
      <c r="AX106" s="52"/>
      <c r="AY106" s="52"/>
      <c r="AZ106" s="52"/>
      <c r="BA106" s="52"/>
      <c r="BB106" s="52"/>
      <c r="BC106" s="52"/>
      <c r="BD106" s="52"/>
      <c r="BE106" s="52"/>
      <c r="BF106" s="52"/>
      <c r="BG106" s="52"/>
      <c r="BH106" s="52"/>
      <c r="BI106" s="52"/>
      <c r="BJ106" s="52"/>
      <c r="BK106" s="52"/>
      <c r="BL106" s="52"/>
      <c r="BM106" s="52"/>
      <c r="BN106" s="52"/>
      <c r="BO106" s="52"/>
      <c r="BP106" s="52"/>
      <c r="BQ106" s="52"/>
      <c r="BR106" s="52"/>
    </row>
    <row r="107" spans="1:70" ht="21">
      <c r="A107" s="8"/>
      <c r="B107" s="8"/>
      <c r="C107" s="8"/>
      <c r="D107" s="8"/>
      <c r="E107" s="9" t="e">
        <f t="shared" si="1"/>
        <v>#N/A</v>
      </c>
      <c r="F107" s="20"/>
      <c r="G107" s="19"/>
      <c r="J107" s="52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52"/>
      <c r="AA107" s="52"/>
      <c r="AB107" s="52"/>
      <c r="AC107" s="52"/>
      <c r="AD107" s="52"/>
      <c r="AE107" s="52"/>
      <c r="AF107" s="52"/>
      <c r="AG107" s="52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2"/>
      <c r="AU107" s="52"/>
      <c r="AV107" s="52"/>
      <c r="AW107" s="52"/>
      <c r="AX107" s="52"/>
      <c r="AY107" s="52"/>
      <c r="AZ107" s="52"/>
      <c r="BA107" s="52"/>
      <c r="BB107" s="52"/>
      <c r="BC107" s="52"/>
      <c r="BD107" s="52"/>
      <c r="BE107" s="52"/>
      <c r="BF107" s="52"/>
      <c r="BG107" s="52"/>
      <c r="BH107" s="52"/>
      <c r="BI107" s="52"/>
      <c r="BJ107" s="52"/>
      <c r="BK107" s="52"/>
      <c r="BL107" s="52"/>
      <c r="BM107" s="52"/>
      <c r="BN107" s="52"/>
      <c r="BO107" s="52"/>
      <c r="BP107" s="52"/>
      <c r="BQ107" s="52"/>
      <c r="BR107" s="52"/>
    </row>
    <row r="108" spans="1:70" ht="21">
      <c r="A108" s="8"/>
      <c r="B108" s="8"/>
      <c r="C108" s="8"/>
      <c r="D108" s="8"/>
      <c r="E108" s="9" t="e">
        <f t="shared" si="1"/>
        <v>#N/A</v>
      </c>
      <c r="F108" s="20"/>
      <c r="G108" s="19"/>
      <c r="J108" s="52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  <c r="V108" s="52"/>
      <c r="W108" s="52"/>
      <c r="X108" s="52"/>
      <c r="Y108" s="52"/>
      <c r="Z108" s="52"/>
      <c r="AA108" s="52"/>
      <c r="AB108" s="52"/>
      <c r="AC108" s="52"/>
      <c r="AD108" s="52"/>
      <c r="AE108" s="52"/>
      <c r="AF108" s="52"/>
      <c r="AG108" s="52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2"/>
      <c r="AU108" s="52"/>
      <c r="AV108" s="52"/>
      <c r="AW108" s="52"/>
      <c r="AX108" s="52"/>
      <c r="AY108" s="52"/>
      <c r="AZ108" s="52"/>
      <c r="BA108" s="52"/>
      <c r="BB108" s="52"/>
      <c r="BC108" s="52"/>
      <c r="BD108" s="52"/>
      <c r="BE108" s="52"/>
      <c r="BF108" s="52"/>
      <c r="BG108" s="52"/>
      <c r="BH108" s="52"/>
      <c r="BI108" s="52"/>
      <c r="BJ108" s="52"/>
      <c r="BK108" s="52"/>
      <c r="BL108" s="52"/>
      <c r="BM108" s="52"/>
      <c r="BN108" s="52"/>
      <c r="BO108" s="52"/>
      <c r="BP108" s="52"/>
      <c r="BQ108" s="52"/>
      <c r="BR108" s="52"/>
    </row>
    <row r="109" spans="1:70" ht="21">
      <c r="A109" s="8"/>
      <c r="B109" s="8"/>
      <c r="C109" s="8"/>
      <c r="D109" s="8"/>
      <c r="E109" s="9" t="e">
        <f t="shared" si="1"/>
        <v>#N/A</v>
      </c>
      <c r="F109" s="20"/>
      <c r="G109" s="19"/>
      <c r="J109" s="52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2"/>
      <c r="Z109" s="52"/>
      <c r="AA109" s="52"/>
      <c r="AB109" s="52"/>
      <c r="AC109" s="52"/>
      <c r="AD109" s="52"/>
      <c r="AE109" s="52"/>
      <c r="AF109" s="52"/>
      <c r="AG109" s="52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2"/>
      <c r="AU109" s="52"/>
      <c r="AV109" s="52"/>
      <c r="AW109" s="52"/>
      <c r="AX109" s="52"/>
      <c r="AY109" s="52"/>
      <c r="AZ109" s="52"/>
      <c r="BA109" s="52"/>
      <c r="BB109" s="52"/>
      <c r="BC109" s="52"/>
      <c r="BD109" s="52"/>
      <c r="BE109" s="52"/>
      <c r="BF109" s="52"/>
      <c r="BG109" s="52"/>
      <c r="BH109" s="52"/>
      <c r="BI109" s="52"/>
      <c r="BJ109" s="52"/>
      <c r="BK109" s="52"/>
      <c r="BL109" s="52"/>
      <c r="BM109" s="52"/>
      <c r="BN109" s="52"/>
      <c r="BO109" s="52"/>
      <c r="BP109" s="52"/>
      <c r="BQ109" s="52"/>
      <c r="BR109" s="52"/>
    </row>
    <row r="110" spans="1:70" ht="21">
      <c r="A110" s="8"/>
      <c r="B110" s="8"/>
      <c r="C110" s="8"/>
      <c r="D110" s="8"/>
      <c r="E110" s="9" t="e">
        <f t="shared" si="1"/>
        <v>#N/A</v>
      </c>
      <c r="F110" s="20"/>
      <c r="G110" s="19"/>
      <c r="J110" s="52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  <c r="V110" s="52"/>
      <c r="W110" s="52"/>
      <c r="X110" s="52"/>
      <c r="Y110" s="52"/>
      <c r="Z110" s="52"/>
      <c r="AA110" s="52"/>
      <c r="AB110" s="52"/>
      <c r="AC110" s="52"/>
      <c r="AD110" s="52"/>
      <c r="AE110" s="52"/>
      <c r="AF110" s="52"/>
      <c r="AG110" s="52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2"/>
      <c r="AU110" s="52"/>
      <c r="AV110" s="52"/>
      <c r="AW110" s="52"/>
      <c r="AX110" s="52"/>
      <c r="AY110" s="52"/>
      <c r="AZ110" s="52"/>
      <c r="BA110" s="52"/>
      <c r="BB110" s="52"/>
      <c r="BC110" s="52"/>
      <c r="BD110" s="52"/>
      <c r="BE110" s="52"/>
      <c r="BF110" s="52"/>
      <c r="BG110" s="52"/>
      <c r="BH110" s="52"/>
      <c r="BI110" s="52"/>
      <c r="BJ110" s="52"/>
      <c r="BK110" s="52"/>
      <c r="BL110" s="52"/>
      <c r="BM110" s="52"/>
      <c r="BN110" s="52"/>
      <c r="BO110" s="52"/>
      <c r="BP110" s="52"/>
      <c r="BQ110" s="52"/>
      <c r="BR110" s="52"/>
    </row>
    <row r="111" spans="1:70" ht="21">
      <c r="A111" s="8"/>
      <c r="B111" s="8"/>
      <c r="C111" s="8"/>
      <c r="D111" s="8"/>
      <c r="E111" s="9" t="e">
        <f t="shared" si="1"/>
        <v>#N/A</v>
      </c>
      <c r="F111" s="20"/>
      <c r="G111" s="19"/>
      <c r="J111" s="52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52"/>
      <c r="Z111" s="52"/>
      <c r="AA111" s="52"/>
      <c r="AB111" s="52"/>
      <c r="AC111" s="52"/>
      <c r="AD111" s="52"/>
      <c r="AE111" s="52"/>
      <c r="AF111" s="52"/>
      <c r="AG111" s="52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2"/>
      <c r="AU111" s="52"/>
      <c r="AV111" s="52"/>
      <c r="AW111" s="52"/>
      <c r="AX111" s="52"/>
      <c r="AY111" s="52"/>
      <c r="AZ111" s="52"/>
      <c r="BA111" s="52"/>
      <c r="BB111" s="52"/>
      <c r="BC111" s="52"/>
      <c r="BD111" s="52"/>
      <c r="BE111" s="52"/>
      <c r="BF111" s="52"/>
      <c r="BG111" s="52"/>
      <c r="BH111" s="52"/>
      <c r="BI111" s="52"/>
      <c r="BJ111" s="52"/>
      <c r="BK111" s="52"/>
      <c r="BL111" s="52"/>
      <c r="BM111" s="52"/>
      <c r="BN111" s="52"/>
      <c r="BO111" s="52"/>
      <c r="BP111" s="52"/>
      <c r="BQ111" s="52"/>
      <c r="BR111" s="52"/>
    </row>
    <row r="112" spans="1:70" ht="21">
      <c r="A112" s="8"/>
      <c r="B112" s="8"/>
      <c r="C112" s="8"/>
      <c r="D112" s="8"/>
      <c r="E112" s="9" t="e">
        <f t="shared" si="1"/>
        <v>#N/A</v>
      </c>
      <c r="F112" s="20"/>
      <c r="G112" s="19"/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52"/>
      <c r="AA112" s="52"/>
      <c r="AB112" s="52"/>
      <c r="AC112" s="52"/>
      <c r="AD112" s="52"/>
      <c r="AE112" s="52"/>
      <c r="AF112" s="52"/>
      <c r="AG112" s="52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2"/>
      <c r="AU112" s="52"/>
      <c r="AV112" s="52"/>
      <c r="AW112" s="52"/>
      <c r="AX112" s="52"/>
      <c r="AY112" s="52"/>
      <c r="AZ112" s="52"/>
      <c r="BA112" s="52"/>
      <c r="BB112" s="52"/>
      <c r="BC112" s="52"/>
      <c r="BD112" s="52"/>
      <c r="BE112" s="52"/>
      <c r="BF112" s="52"/>
      <c r="BG112" s="52"/>
      <c r="BH112" s="52"/>
      <c r="BI112" s="52"/>
      <c r="BJ112" s="52"/>
      <c r="BK112" s="52"/>
      <c r="BL112" s="52"/>
      <c r="BM112" s="52"/>
      <c r="BN112" s="52"/>
      <c r="BO112" s="52"/>
      <c r="BP112" s="52"/>
      <c r="BQ112" s="52"/>
      <c r="BR112" s="52"/>
    </row>
    <row r="113" spans="1:70" ht="21">
      <c r="A113" s="8"/>
      <c r="B113" s="8"/>
      <c r="C113" s="8"/>
      <c r="D113" s="8"/>
      <c r="E113" s="9" t="e">
        <f t="shared" si="1"/>
        <v>#N/A</v>
      </c>
      <c r="F113" s="20"/>
      <c r="G113" s="19"/>
      <c r="J113" s="52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  <c r="V113" s="52"/>
      <c r="W113" s="52"/>
      <c r="X113" s="52"/>
      <c r="Y113" s="52"/>
      <c r="Z113" s="52"/>
      <c r="AA113" s="52"/>
      <c r="AB113" s="52"/>
      <c r="AC113" s="52"/>
      <c r="AD113" s="52"/>
      <c r="AE113" s="52"/>
      <c r="AF113" s="52"/>
      <c r="AG113" s="52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2"/>
      <c r="AU113" s="52"/>
      <c r="AV113" s="52"/>
      <c r="AW113" s="52"/>
      <c r="AX113" s="52"/>
      <c r="AY113" s="52"/>
      <c r="AZ113" s="52"/>
      <c r="BA113" s="52"/>
      <c r="BB113" s="52"/>
      <c r="BC113" s="52"/>
      <c r="BD113" s="52"/>
      <c r="BE113" s="52"/>
      <c r="BF113" s="52"/>
      <c r="BG113" s="52"/>
      <c r="BH113" s="52"/>
      <c r="BI113" s="52"/>
      <c r="BJ113" s="52"/>
      <c r="BK113" s="52"/>
      <c r="BL113" s="52"/>
      <c r="BM113" s="52"/>
      <c r="BN113" s="52"/>
      <c r="BO113" s="52"/>
      <c r="BP113" s="52"/>
      <c r="BQ113" s="52"/>
      <c r="BR113" s="52"/>
    </row>
    <row r="114" spans="1:70" ht="21">
      <c r="A114" s="8"/>
      <c r="B114" s="8"/>
      <c r="C114" s="8"/>
      <c r="D114" s="8"/>
      <c r="E114" s="9" t="e">
        <f t="shared" si="1"/>
        <v>#N/A</v>
      </c>
      <c r="F114" s="20"/>
      <c r="G114" s="19"/>
      <c r="J114" s="52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  <c r="V114" s="52"/>
      <c r="W114" s="52"/>
      <c r="X114" s="52"/>
      <c r="Y114" s="52"/>
      <c r="Z114" s="52"/>
      <c r="AA114" s="52"/>
      <c r="AB114" s="52"/>
      <c r="AC114" s="52"/>
      <c r="AD114" s="52"/>
      <c r="AE114" s="52"/>
      <c r="AF114" s="52"/>
      <c r="AG114" s="52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2"/>
      <c r="AU114" s="52"/>
      <c r="AV114" s="52"/>
      <c r="AW114" s="52"/>
      <c r="AX114" s="52"/>
      <c r="AY114" s="52"/>
      <c r="AZ114" s="52"/>
      <c r="BA114" s="52"/>
      <c r="BB114" s="52"/>
      <c r="BC114" s="52"/>
      <c r="BD114" s="52"/>
      <c r="BE114" s="52"/>
      <c r="BF114" s="52"/>
      <c r="BG114" s="52"/>
      <c r="BH114" s="52"/>
      <c r="BI114" s="52"/>
      <c r="BJ114" s="52"/>
      <c r="BK114" s="52"/>
      <c r="BL114" s="52"/>
      <c r="BM114" s="52"/>
      <c r="BN114" s="52"/>
      <c r="BO114" s="52"/>
      <c r="BP114" s="52"/>
      <c r="BQ114" s="52"/>
      <c r="BR114" s="52"/>
    </row>
    <row r="115" spans="1:70" ht="21">
      <c r="A115" s="8"/>
      <c r="B115" s="8"/>
      <c r="C115" s="8"/>
      <c r="D115" s="8"/>
      <c r="E115" s="9" t="e">
        <f t="shared" si="1"/>
        <v>#N/A</v>
      </c>
      <c r="F115" s="20"/>
      <c r="G115" s="19"/>
      <c r="J115" s="52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52"/>
      <c r="AG115" s="52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2"/>
      <c r="AU115" s="52"/>
      <c r="AV115" s="52"/>
      <c r="AW115" s="52"/>
      <c r="AX115" s="52"/>
      <c r="AY115" s="52"/>
      <c r="AZ115" s="52"/>
      <c r="BA115" s="52"/>
      <c r="BB115" s="52"/>
      <c r="BC115" s="52"/>
      <c r="BD115" s="52"/>
      <c r="BE115" s="52"/>
      <c r="BF115" s="52"/>
      <c r="BG115" s="52"/>
      <c r="BH115" s="52"/>
      <c r="BI115" s="52"/>
      <c r="BJ115" s="52"/>
      <c r="BK115" s="52"/>
      <c r="BL115" s="52"/>
      <c r="BM115" s="52"/>
      <c r="BN115" s="52"/>
      <c r="BO115" s="52"/>
      <c r="BP115" s="52"/>
      <c r="BQ115" s="52"/>
      <c r="BR115" s="52"/>
    </row>
    <row r="116" spans="1:70" ht="21">
      <c r="A116" s="8"/>
      <c r="B116" s="8"/>
      <c r="C116" s="8"/>
      <c r="D116" s="8"/>
      <c r="E116" s="9" t="e">
        <f t="shared" si="1"/>
        <v>#N/A</v>
      </c>
      <c r="F116" s="20"/>
      <c r="G116" s="19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52"/>
      <c r="AG116" s="52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2"/>
      <c r="AU116" s="52"/>
      <c r="AV116" s="52"/>
      <c r="AW116" s="52"/>
      <c r="AX116" s="52"/>
      <c r="AY116" s="52"/>
      <c r="AZ116" s="52"/>
      <c r="BA116" s="52"/>
      <c r="BB116" s="52"/>
      <c r="BC116" s="52"/>
      <c r="BD116" s="52"/>
      <c r="BE116" s="52"/>
      <c r="BF116" s="52"/>
      <c r="BG116" s="52"/>
      <c r="BH116" s="52"/>
      <c r="BI116" s="52"/>
      <c r="BJ116" s="52"/>
      <c r="BK116" s="52"/>
      <c r="BL116" s="52"/>
      <c r="BM116" s="52"/>
      <c r="BN116" s="52"/>
      <c r="BO116" s="52"/>
      <c r="BP116" s="52"/>
      <c r="BQ116" s="52"/>
      <c r="BR116" s="52"/>
    </row>
    <row r="117" spans="1:70" ht="21">
      <c r="A117" s="8"/>
      <c r="B117" s="8"/>
      <c r="C117" s="8"/>
      <c r="D117" s="8"/>
      <c r="E117" s="9" t="e">
        <f t="shared" si="1"/>
        <v>#N/A</v>
      </c>
      <c r="F117" s="20"/>
      <c r="G117" s="19"/>
      <c r="J117" s="52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52"/>
      <c r="AG117" s="52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2"/>
      <c r="AU117" s="52"/>
      <c r="AV117" s="52"/>
      <c r="AW117" s="52"/>
      <c r="AX117" s="52"/>
      <c r="AY117" s="52"/>
      <c r="AZ117" s="52"/>
      <c r="BA117" s="52"/>
      <c r="BB117" s="52"/>
      <c r="BC117" s="52"/>
      <c r="BD117" s="52"/>
      <c r="BE117" s="52"/>
      <c r="BF117" s="52"/>
      <c r="BG117" s="52"/>
      <c r="BH117" s="52"/>
      <c r="BI117" s="52"/>
      <c r="BJ117" s="52"/>
      <c r="BK117" s="52"/>
      <c r="BL117" s="52"/>
      <c r="BM117" s="52"/>
      <c r="BN117" s="52"/>
      <c r="BO117" s="52"/>
      <c r="BP117" s="52"/>
      <c r="BQ117" s="52"/>
      <c r="BR117" s="52"/>
    </row>
    <row r="118" spans="1:70" ht="21">
      <c r="A118" s="8"/>
      <c r="B118" s="8"/>
      <c r="C118" s="8"/>
      <c r="D118" s="8"/>
      <c r="E118" s="9" t="e">
        <f t="shared" si="1"/>
        <v>#N/A</v>
      </c>
      <c r="F118" s="20"/>
      <c r="G118" s="19"/>
      <c r="J118" s="52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52"/>
      <c r="X118" s="52"/>
      <c r="Y118" s="52"/>
      <c r="Z118" s="52"/>
      <c r="AA118" s="52"/>
      <c r="AB118" s="52"/>
      <c r="AC118" s="52"/>
      <c r="AD118" s="52"/>
      <c r="AE118" s="52"/>
      <c r="AF118" s="52"/>
      <c r="AG118" s="52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2"/>
      <c r="AU118" s="52"/>
      <c r="AV118" s="52"/>
      <c r="AW118" s="52"/>
      <c r="AX118" s="52"/>
      <c r="AY118" s="52"/>
      <c r="AZ118" s="52"/>
      <c r="BA118" s="52"/>
      <c r="BB118" s="52"/>
      <c r="BC118" s="52"/>
      <c r="BD118" s="52"/>
      <c r="BE118" s="52"/>
      <c r="BF118" s="52"/>
      <c r="BG118" s="52"/>
      <c r="BH118" s="52"/>
      <c r="BI118" s="52"/>
      <c r="BJ118" s="52"/>
      <c r="BK118" s="52"/>
      <c r="BL118" s="52"/>
      <c r="BM118" s="52"/>
      <c r="BN118" s="52"/>
      <c r="BO118" s="52"/>
      <c r="BP118" s="52"/>
      <c r="BQ118" s="52"/>
      <c r="BR118" s="52"/>
    </row>
    <row r="119" spans="1:70" ht="21">
      <c r="A119" s="8"/>
      <c r="B119" s="8"/>
      <c r="C119" s="8"/>
      <c r="D119" s="8"/>
      <c r="E119" s="9" t="e">
        <f t="shared" si="1"/>
        <v>#N/A</v>
      </c>
      <c r="F119" s="20"/>
      <c r="G119" s="19"/>
      <c r="J119" s="52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52"/>
      <c r="X119" s="52"/>
      <c r="Y119" s="52"/>
      <c r="Z119" s="52"/>
      <c r="AA119" s="52"/>
      <c r="AB119" s="52"/>
      <c r="AC119" s="52"/>
      <c r="AD119" s="52"/>
      <c r="AE119" s="52"/>
      <c r="AF119" s="52"/>
      <c r="AG119" s="52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2"/>
      <c r="AU119" s="52"/>
      <c r="AV119" s="52"/>
      <c r="AW119" s="52"/>
      <c r="AX119" s="52"/>
      <c r="AY119" s="52"/>
      <c r="AZ119" s="52"/>
      <c r="BA119" s="52"/>
      <c r="BB119" s="52"/>
      <c r="BC119" s="52"/>
      <c r="BD119" s="52"/>
      <c r="BE119" s="52"/>
      <c r="BF119" s="52"/>
      <c r="BG119" s="52"/>
      <c r="BH119" s="52"/>
      <c r="BI119" s="52"/>
      <c r="BJ119" s="52"/>
      <c r="BK119" s="52"/>
      <c r="BL119" s="52"/>
      <c r="BM119" s="52"/>
      <c r="BN119" s="52"/>
      <c r="BO119" s="52"/>
      <c r="BP119" s="52"/>
      <c r="BQ119" s="52"/>
      <c r="BR119" s="52"/>
    </row>
    <row r="120" spans="1:70" ht="21">
      <c r="A120" s="8"/>
      <c r="B120" s="8"/>
      <c r="C120" s="8"/>
      <c r="D120" s="8"/>
      <c r="E120" s="9" t="e">
        <f t="shared" si="1"/>
        <v>#N/A</v>
      </c>
      <c r="F120" s="20"/>
      <c r="G120" s="19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52"/>
      <c r="AA120" s="52"/>
      <c r="AB120" s="52"/>
      <c r="AC120" s="52"/>
      <c r="AD120" s="52"/>
      <c r="AE120" s="52"/>
      <c r="AF120" s="52"/>
      <c r="AG120" s="52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2"/>
      <c r="AU120" s="52"/>
      <c r="AV120" s="52"/>
      <c r="AW120" s="52"/>
      <c r="AX120" s="52"/>
      <c r="AY120" s="52"/>
      <c r="AZ120" s="52"/>
      <c r="BA120" s="52"/>
      <c r="BB120" s="52"/>
      <c r="BC120" s="52"/>
      <c r="BD120" s="52"/>
      <c r="BE120" s="52"/>
      <c r="BF120" s="52"/>
      <c r="BG120" s="52"/>
      <c r="BH120" s="52"/>
      <c r="BI120" s="52"/>
      <c r="BJ120" s="52"/>
      <c r="BK120" s="52"/>
      <c r="BL120" s="52"/>
      <c r="BM120" s="52"/>
      <c r="BN120" s="52"/>
      <c r="BO120" s="52"/>
      <c r="BP120" s="52"/>
      <c r="BQ120" s="52"/>
      <c r="BR120" s="52"/>
    </row>
    <row r="121" spans="1:70" ht="21">
      <c r="A121" s="8"/>
      <c r="B121" s="8"/>
      <c r="C121" s="8"/>
      <c r="D121" s="8"/>
      <c r="E121" s="9" t="e">
        <f t="shared" si="1"/>
        <v>#N/A</v>
      </c>
      <c r="F121" s="20"/>
      <c r="G121" s="19"/>
      <c r="J121" s="52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  <c r="V121" s="52"/>
      <c r="W121" s="52"/>
      <c r="X121" s="52"/>
      <c r="Y121" s="52"/>
      <c r="Z121" s="52"/>
      <c r="AA121" s="52"/>
      <c r="AB121" s="52"/>
      <c r="AC121" s="52"/>
      <c r="AD121" s="52"/>
      <c r="AE121" s="52"/>
      <c r="AF121" s="52"/>
      <c r="AG121" s="52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2"/>
      <c r="AU121" s="52"/>
      <c r="AV121" s="52"/>
      <c r="AW121" s="52"/>
      <c r="AX121" s="52"/>
      <c r="AY121" s="52"/>
      <c r="AZ121" s="52"/>
      <c r="BA121" s="52"/>
      <c r="BB121" s="52"/>
      <c r="BC121" s="52"/>
      <c r="BD121" s="52"/>
      <c r="BE121" s="52"/>
      <c r="BF121" s="52"/>
      <c r="BG121" s="52"/>
      <c r="BH121" s="52"/>
      <c r="BI121" s="52"/>
      <c r="BJ121" s="52"/>
      <c r="BK121" s="52"/>
      <c r="BL121" s="52"/>
      <c r="BM121" s="52"/>
      <c r="BN121" s="52"/>
      <c r="BO121" s="52"/>
      <c r="BP121" s="52"/>
      <c r="BQ121" s="52"/>
      <c r="BR121" s="52"/>
    </row>
    <row r="122" spans="1:70" ht="21">
      <c r="A122" s="8"/>
      <c r="B122" s="8"/>
      <c r="C122" s="8"/>
      <c r="D122" s="8"/>
      <c r="E122" s="9" t="e">
        <f t="shared" si="1"/>
        <v>#N/A</v>
      </c>
      <c r="F122" s="20"/>
      <c r="G122" s="19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  <c r="Z122" s="52"/>
      <c r="AA122" s="52"/>
      <c r="AB122" s="52"/>
      <c r="AC122" s="52"/>
      <c r="AD122" s="52"/>
      <c r="AE122" s="52"/>
      <c r="AF122" s="52"/>
      <c r="AG122" s="52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2"/>
      <c r="AU122" s="52"/>
      <c r="AV122" s="52"/>
      <c r="AW122" s="52"/>
      <c r="AX122" s="52"/>
      <c r="AY122" s="52"/>
      <c r="AZ122" s="52"/>
      <c r="BA122" s="52"/>
      <c r="BB122" s="52"/>
      <c r="BC122" s="52"/>
      <c r="BD122" s="52"/>
      <c r="BE122" s="52"/>
      <c r="BF122" s="52"/>
      <c r="BG122" s="52"/>
      <c r="BH122" s="52"/>
      <c r="BI122" s="52"/>
      <c r="BJ122" s="52"/>
      <c r="BK122" s="52"/>
      <c r="BL122" s="52"/>
      <c r="BM122" s="52"/>
      <c r="BN122" s="52"/>
      <c r="BO122" s="52"/>
      <c r="BP122" s="52"/>
      <c r="BQ122" s="52"/>
      <c r="BR122" s="52"/>
    </row>
    <row r="123" spans="1:70" ht="21">
      <c r="A123" s="8"/>
      <c r="B123" s="8"/>
      <c r="C123" s="8"/>
      <c r="D123" s="8"/>
      <c r="E123" s="9" t="e">
        <f t="shared" si="1"/>
        <v>#N/A</v>
      </c>
      <c r="F123" s="20"/>
      <c r="G123" s="19"/>
      <c r="J123" s="52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/>
      <c r="Z123" s="52"/>
      <c r="AA123" s="52"/>
      <c r="AB123" s="52"/>
      <c r="AC123" s="52"/>
      <c r="AD123" s="52"/>
      <c r="AE123" s="52"/>
      <c r="AF123" s="52"/>
      <c r="AG123" s="52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2"/>
      <c r="AU123" s="52"/>
      <c r="AV123" s="52"/>
      <c r="AW123" s="52"/>
      <c r="AX123" s="52"/>
      <c r="AY123" s="52"/>
      <c r="AZ123" s="52"/>
      <c r="BA123" s="52"/>
      <c r="BB123" s="52"/>
      <c r="BC123" s="52"/>
      <c r="BD123" s="52"/>
      <c r="BE123" s="52"/>
      <c r="BF123" s="52"/>
      <c r="BG123" s="52"/>
      <c r="BH123" s="52"/>
      <c r="BI123" s="52"/>
      <c r="BJ123" s="52"/>
      <c r="BK123" s="52"/>
      <c r="BL123" s="52"/>
      <c r="BM123" s="52"/>
      <c r="BN123" s="52"/>
      <c r="BO123" s="52"/>
      <c r="BP123" s="52"/>
      <c r="BQ123" s="52"/>
      <c r="BR123" s="52"/>
    </row>
    <row r="124" spans="1:70" ht="21">
      <c r="A124" s="8"/>
      <c r="B124" s="8"/>
      <c r="C124" s="51"/>
      <c r="D124" s="8"/>
      <c r="E124" s="9" t="e">
        <f t="shared" si="1"/>
        <v>#N/A</v>
      </c>
      <c r="F124" s="20"/>
      <c r="G124" s="19"/>
      <c r="J124" s="52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52"/>
      <c r="Y124" s="52"/>
      <c r="Z124" s="52"/>
      <c r="AA124" s="52"/>
      <c r="AB124" s="52"/>
      <c r="AC124" s="52"/>
      <c r="AD124" s="52"/>
      <c r="AE124" s="52"/>
      <c r="AF124" s="52"/>
      <c r="AG124" s="52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2"/>
      <c r="AU124" s="52"/>
      <c r="AV124" s="52"/>
      <c r="AW124" s="52"/>
      <c r="AX124" s="52"/>
      <c r="AY124" s="52"/>
      <c r="AZ124" s="52"/>
      <c r="BA124" s="52"/>
      <c r="BB124" s="52"/>
      <c r="BC124" s="52"/>
      <c r="BD124" s="52"/>
      <c r="BE124" s="52"/>
      <c r="BF124" s="52"/>
      <c r="BG124" s="52"/>
      <c r="BH124" s="52"/>
      <c r="BI124" s="52"/>
      <c r="BJ124" s="52"/>
      <c r="BK124" s="52"/>
      <c r="BL124" s="52"/>
      <c r="BM124" s="52"/>
      <c r="BN124" s="52"/>
      <c r="BO124" s="52"/>
      <c r="BP124" s="52"/>
      <c r="BQ124" s="52"/>
      <c r="BR124" s="52"/>
    </row>
    <row r="125" spans="1:70" ht="21">
      <c r="A125" s="8"/>
      <c r="B125" s="8"/>
      <c r="C125" s="51"/>
      <c r="D125" s="8"/>
      <c r="E125" s="9" t="e">
        <f t="shared" si="1"/>
        <v>#N/A</v>
      </c>
      <c r="F125" s="20"/>
      <c r="G125" s="19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  <c r="Z125" s="52"/>
      <c r="AA125" s="52"/>
      <c r="AB125" s="52"/>
      <c r="AC125" s="52"/>
      <c r="AD125" s="52"/>
      <c r="AE125" s="52"/>
      <c r="AF125" s="52"/>
      <c r="AG125" s="52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2"/>
      <c r="AU125" s="52"/>
      <c r="AV125" s="52"/>
      <c r="AW125" s="52"/>
      <c r="AX125" s="52"/>
      <c r="AY125" s="52"/>
      <c r="AZ125" s="52"/>
      <c r="BA125" s="52"/>
      <c r="BB125" s="52"/>
      <c r="BC125" s="52"/>
      <c r="BD125" s="52"/>
      <c r="BE125" s="52"/>
      <c r="BF125" s="52"/>
      <c r="BG125" s="52"/>
      <c r="BH125" s="52"/>
      <c r="BI125" s="52"/>
      <c r="BJ125" s="52"/>
      <c r="BK125" s="52"/>
      <c r="BL125" s="52"/>
      <c r="BM125" s="52"/>
      <c r="BN125" s="52"/>
      <c r="BO125" s="52"/>
      <c r="BP125" s="52"/>
      <c r="BQ125" s="52"/>
      <c r="BR125" s="52"/>
    </row>
    <row r="126" spans="4:70" ht="21">
      <c r="D126" s="8"/>
      <c r="E126" s="9" t="e">
        <f t="shared" si="1"/>
        <v>#N/A</v>
      </c>
      <c r="F126" s="18"/>
      <c r="J126" s="52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52"/>
      <c r="Y126" s="52"/>
      <c r="Z126" s="52"/>
      <c r="AA126" s="52"/>
      <c r="AB126" s="52"/>
      <c r="AC126" s="52"/>
      <c r="AD126" s="52"/>
      <c r="AE126" s="52"/>
      <c r="AF126" s="52"/>
      <c r="AG126" s="52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2"/>
      <c r="AU126" s="52"/>
      <c r="AV126" s="52"/>
      <c r="AW126" s="52"/>
      <c r="AX126" s="52"/>
      <c r="AY126" s="52"/>
      <c r="AZ126" s="52"/>
      <c r="BA126" s="52"/>
      <c r="BB126" s="52"/>
      <c r="BC126" s="52"/>
      <c r="BD126" s="52"/>
      <c r="BE126" s="52"/>
      <c r="BF126" s="52"/>
      <c r="BG126" s="52"/>
      <c r="BH126" s="52"/>
      <c r="BI126" s="52"/>
      <c r="BJ126" s="52"/>
      <c r="BK126" s="52"/>
      <c r="BL126" s="52"/>
      <c r="BM126" s="52"/>
      <c r="BN126" s="52"/>
      <c r="BO126" s="52"/>
      <c r="BP126" s="52"/>
      <c r="BQ126" s="52"/>
      <c r="BR126" s="52"/>
    </row>
    <row r="127" spans="4:70" ht="21">
      <c r="D127" s="8"/>
      <c r="E127" s="9" t="e">
        <f t="shared" si="1"/>
        <v>#N/A</v>
      </c>
      <c r="F127" s="18"/>
      <c r="J127" s="52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52"/>
      <c r="Y127" s="52"/>
      <c r="Z127" s="52"/>
      <c r="AA127" s="52"/>
      <c r="AB127" s="52"/>
      <c r="AC127" s="52"/>
      <c r="AD127" s="52"/>
      <c r="AE127" s="52"/>
      <c r="AF127" s="52"/>
      <c r="AG127" s="52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2"/>
      <c r="AU127" s="52"/>
      <c r="AV127" s="52"/>
      <c r="AW127" s="52"/>
      <c r="AX127" s="52"/>
      <c r="AY127" s="52"/>
      <c r="AZ127" s="52"/>
      <c r="BA127" s="52"/>
      <c r="BB127" s="52"/>
      <c r="BC127" s="52"/>
      <c r="BD127" s="52"/>
      <c r="BE127" s="52"/>
      <c r="BF127" s="52"/>
      <c r="BG127" s="52"/>
      <c r="BH127" s="52"/>
      <c r="BI127" s="52"/>
      <c r="BJ127" s="52"/>
      <c r="BK127" s="52"/>
      <c r="BL127" s="52"/>
      <c r="BM127" s="52"/>
      <c r="BN127" s="52"/>
      <c r="BO127" s="52"/>
      <c r="BP127" s="52"/>
      <c r="BQ127" s="52"/>
      <c r="BR127" s="52"/>
    </row>
    <row r="128" spans="4:70" ht="21">
      <c r="D128" s="8"/>
      <c r="E128" s="9" t="e">
        <f t="shared" si="1"/>
        <v>#N/A</v>
      </c>
      <c r="F128" s="18"/>
      <c r="J128" s="52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52"/>
      <c r="X128" s="52"/>
      <c r="Y128" s="52"/>
      <c r="Z128" s="52"/>
      <c r="AA128" s="52"/>
      <c r="AB128" s="52"/>
      <c r="AC128" s="52"/>
      <c r="AD128" s="52"/>
      <c r="AE128" s="52"/>
      <c r="AF128" s="52"/>
      <c r="AG128" s="52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2"/>
      <c r="AU128" s="52"/>
      <c r="AV128" s="52"/>
      <c r="AW128" s="52"/>
      <c r="AX128" s="52"/>
      <c r="AY128" s="52"/>
      <c r="AZ128" s="52"/>
      <c r="BA128" s="52"/>
      <c r="BB128" s="52"/>
      <c r="BC128" s="52"/>
      <c r="BD128" s="52"/>
      <c r="BE128" s="52"/>
      <c r="BF128" s="52"/>
      <c r="BG128" s="52"/>
      <c r="BH128" s="52"/>
      <c r="BI128" s="52"/>
      <c r="BJ128" s="52"/>
      <c r="BK128" s="52"/>
      <c r="BL128" s="52"/>
      <c r="BM128" s="52"/>
      <c r="BN128" s="52"/>
      <c r="BO128" s="52"/>
      <c r="BP128" s="52"/>
      <c r="BQ128" s="52"/>
      <c r="BR128" s="52"/>
    </row>
    <row r="129" spans="4:70" ht="21">
      <c r="D129" s="8"/>
      <c r="E129" s="9" t="e">
        <f t="shared" si="1"/>
        <v>#N/A</v>
      </c>
      <c r="F129" s="18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2"/>
      <c r="Z129" s="52"/>
      <c r="AA129" s="52"/>
      <c r="AB129" s="52"/>
      <c r="AC129" s="52"/>
      <c r="AD129" s="52"/>
      <c r="AE129" s="52"/>
      <c r="AF129" s="52"/>
      <c r="AG129" s="52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2"/>
      <c r="AU129" s="52"/>
      <c r="AV129" s="52"/>
      <c r="AW129" s="52"/>
      <c r="AX129" s="52"/>
      <c r="AY129" s="52"/>
      <c r="AZ129" s="52"/>
      <c r="BA129" s="52"/>
      <c r="BB129" s="52"/>
      <c r="BC129" s="52"/>
      <c r="BD129" s="52"/>
      <c r="BE129" s="52"/>
      <c r="BF129" s="52"/>
      <c r="BG129" s="52"/>
      <c r="BH129" s="52"/>
      <c r="BI129" s="52"/>
      <c r="BJ129" s="52"/>
      <c r="BK129" s="52"/>
      <c r="BL129" s="52"/>
      <c r="BM129" s="52"/>
      <c r="BN129" s="52"/>
      <c r="BO129" s="52"/>
      <c r="BP129" s="52"/>
      <c r="BQ129" s="52"/>
      <c r="BR129" s="52"/>
    </row>
    <row r="130" spans="4:70" ht="21">
      <c r="D130" s="8"/>
      <c r="E130" s="9" t="e">
        <f t="shared" si="1"/>
        <v>#N/A</v>
      </c>
      <c r="F130" s="18"/>
      <c r="J130" s="52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X130" s="52"/>
      <c r="Y130" s="52"/>
      <c r="Z130" s="52"/>
      <c r="AA130" s="52"/>
      <c r="AB130" s="52"/>
      <c r="AC130" s="52"/>
      <c r="AD130" s="52"/>
      <c r="AE130" s="52"/>
      <c r="AF130" s="52"/>
      <c r="AG130" s="52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2"/>
      <c r="AU130" s="52"/>
      <c r="AV130" s="52"/>
      <c r="AW130" s="52"/>
      <c r="AX130" s="52"/>
      <c r="AY130" s="52"/>
      <c r="AZ130" s="52"/>
      <c r="BA130" s="52"/>
      <c r="BB130" s="52"/>
      <c r="BC130" s="52"/>
      <c r="BD130" s="52"/>
      <c r="BE130" s="52"/>
      <c r="BF130" s="52"/>
      <c r="BG130" s="52"/>
      <c r="BH130" s="52"/>
      <c r="BI130" s="52"/>
      <c r="BJ130" s="52"/>
      <c r="BK130" s="52"/>
      <c r="BL130" s="52"/>
      <c r="BM130" s="52"/>
      <c r="BN130" s="52"/>
      <c r="BO130" s="52"/>
      <c r="BP130" s="52"/>
      <c r="BQ130" s="52"/>
      <c r="BR130" s="52"/>
    </row>
    <row r="131" spans="4:70" ht="21">
      <c r="D131" s="8"/>
      <c r="E131" s="9" t="e">
        <f t="shared" si="1"/>
        <v>#N/A</v>
      </c>
      <c r="F131" s="18"/>
      <c r="J131" s="52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52"/>
      <c r="Y131" s="52"/>
      <c r="Z131" s="52"/>
      <c r="AA131" s="52"/>
      <c r="AB131" s="52"/>
      <c r="AC131" s="52"/>
      <c r="AD131" s="52"/>
      <c r="AE131" s="52"/>
      <c r="AF131" s="52"/>
      <c r="AG131" s="52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2"/>
      <c r="AU131" s="52"/>
      <c r="AV131" s="52"/>
      <c r="AW131" s="52"/>
      <c r="AX131" s="52"/>
      <c r="AY131" s="52"/>
      <c r="AZ131" s="52"/>
      <c r="BA131" s="52"/>
      <c r="BB131" s="52"/>
      <c r="BC131" s="52"/>
      <c r="BD131" s="52"/>
      <c r="BE131" s="52"/>
      <c r="BF131" s="52"/>
      <c r="BG131" s="52"/>
      <c r="BH131" s="52"/>
      <c r="BI131" s="52"/>
      <c r="BJ131" s="52"/>
      <c r="BK131" s="52"/>
      <c r="BL131" s="52"/>
      <c r="BM131" s="52"/>
      <c r="BN131" s="52"/>
      <c r="BO131" s="52"/>
      <c r="BP131" s="52"/>
      <c r="BQ131" s="52"/>
      <c r="BR131" s="52"/>
    </row>
    <row r="132" spans="4:70" ht="21">
      <c r="D132" s="8"/>
      <c r="E132" s="9" t="e">
        <f t="shared" si="1"/>
        <v>#N/A</v>
      </c>
      <c r="F132" s="18"/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52"/>
      <c r="Y132" s="52"/>
      <c r="Z132" s="52"/>
      <c r="AA132" s="52"/>
      <c r="AB132" s="52"/>
      <c r="AC132" s="52"/>
      <c r="AD132" s="52"/>
      <c r="AE132" s="52"/>
      <c r="AF132" s="52"/>
      <c r="AG132" s="52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2"/>
      <c r="AU132" s="52"/>
      <c r="AV132" s="52"/>
      <c r="AW132" s="52"/>
      <c r="AX132" s="52"/>
      <c r="AY132" s="52"/>
      <c r="AZ132" s="52"/>
      <c r="BA132" s="52"/>
      <c r="BB132" s="52"/>
      <c r="BC132" s="52"/>
      <c r="BD132" s="52"/>
      <c r="BE132" s="52"/>
      <c r="BF132" s="52"/>
      <c r="BG132" s="52"/>
      <c r="BH132" s="52"/>
      <c r="BI132" s="52"/>
      <c r="BJ132" s="52"/>
      <c r="BK132" s="52"/>
      <c r="BL132" s="52"/>
      <c r="BM132" s="52"/>
      <c r="BN132" s="52"/>
      <c r="BO132" s="52"/>
      <c r="BP132" s="52"/>
      <c r="BQ132" s="52"/>
      <c r="BR132" s="52"/>
    </row>
    <row r="133" spans="4:70" ht="21">
      <c r="D133" s="8"/>
      <c r="E133" s="9" t="e">
        <f t="shared" si="1"/>
        <v>#N/A</v>
      </c>
      <c r="F133" s="18"/>
      <c r="J133" s="52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52"/>
      <c r="X133" s="52"/>
      <c r="Y133" s="52"/>
      <c r="Z133" s="52"/>
      <c r="AA133" s="52"/>
      <c r="AB133" s="52"/>
      <c r="AC133" s="52"/>
      <c r="AD133" s="52"/>
      <c r="AE133" s="52"/>
      <c r="AF133" s="52"/>
      <c r="AG133" s="52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2"/>
      <c r="AU133" s="52"/>
      <c r="AV133" s="52"/>
      <c r="AW133" s="52"/>
      <c r="AX133" s="52"/>
      <c r="AY133" s="52"/>
      <c r="AZ133" s="52"/>
      <c r="BA133" s="52"/>
      <c r="BB133" s="52"/>
      <c r="BC133" s="52"/>
      <c r="BD133" s="52"/>
      <c r="BE133" s="52"/>
      <c r="BF133" s="52"/>
      <c r="BG133" s="52"/>
      <c r="BH133" s="52"/>
      <c r="BI133" s="52"/>
      <c r="BJ133" s="52"/>
      <c r="BK133" s="52"/>
      <c r="BL133" s="52"/>
      <c r="BM133" s="52"/>
      <c r="BN133" s="52"/>
      <c r="BO133" s="52"/>
      <c r="BP133" s="52"/>
      <c r="BQ133" s="52"/>
      <c r="BR133" s="52"/>
    </row>
    <row r="134" spans="4:70" ht="21">
      <c r="D134" s="8"/>
      <c r="E134" s="9" t="e">
        <f aca="true" t="shared" si="2" ref="E134:E160">VLOOKUP(D134,$H$4:$I$11,2,TRUE)</f>
        <v>#N/A</v>
      </c>
      <c r="F134" s="18"/>
      <c r="J134" s="52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52"/>
      <c r="X134" s="52"/>
      <c r="Y134" s="52"/>
      <c r="Z134" s="52"/>
      <c r="AA134" s="52"/>
      <c r="AB134" s="52"/>
      <c r="AC134" s="52"/>
      <c r="AD134" s="52"/>
      <c r="AE134" s="52"/>
      <c r="AF134" s="52"/>
      <c r="AG134" s="52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2"/>
      <c r="AU134" s="52"/>
      <c r="AV134" s="52"/>
      <c r="AW134" s="52"/>
      <c r="AX134" s="52"/>
      <c r="AY134" s="52"/>
      <c r="AZ134" s="52"/>
      <c r="BA134" s="52"/>
      <c r="BB134" s="52"/>
      <c r="BC134" s="52"/>
      <c r="BD134" s="52"/>
      <c r="BE134" s="52"/>
      <c r="BF134" s="52"/>
      <c r="BG134" s="52"/>
      <c r="BH134" s="52"/>
      <c r="BI134" s="52"/>
      <c r="BJ134" s="52"/>
      <c r="BK134" s="52"/>
      <c r="BL134" s="52"/>
      <c r="BM134" s="52"/>
      <c r="BN134" s="52"/>
      <c r="BO134" s="52"/>
      <c r="BP134" s="52"/>
      <c r="BQ134" s="52"/>
      <c r="BR134" s="52"/>
    </row>
    <row r="135" spans="4:70" ht="21">
      <c r="D135" s="8"/>
      <c r="E135" s="9" t="e">
        <f t="shared" si="2"/>
        <v>#N/A</v>
      </c>
      <c r="F135" s="18"/>
      <c r="J135" s="52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52"/>
      <c r="X135" s="52"/>
      <c r="Y135" s="52"/>
      <c r="Z135" s="52"/>
      <c r="AA135" s="52"/>
      <c r="AB135" s="52"/>
      <c r="AC135" s="52"/>
      <c r="AD135" s="52"/>
      <c r="AE135" s="52"/>
      <c r="AF135" s="52"/>
      <c r="AG135" s="52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2"/>
      <c r="AU135" s="52"/>
      <c r="AV135" s="52"/>
      <c r="AW135" s="52"/>
      <c r="AX135" s="52"/>
      <c r="AY135" s="52"/>
      <c r="AZ135" s="52"/>
      <c r="BA135" s="52"/>
      <c r="BB135" s="52"/>
      <c r="BC135" s="52"/>
      <c r="BD135" s="52"/>
      <c r="BE135" s="52"/>
      <c r="BF135" s="52"/>
      <c r="BG135" s="52"/>
      <c r="BH135" s="52"/>
      <c r="BI135" s="52"/>
      <c r="BJ135" s="52"/>
      <c r="BK135" s="52"/>
      <c r="BL135" s="52"/>
      <c r="BM135" s="52"/>
      <c r="BN135" s="52"/>
      <c r="BO135" s="52"/>
      <c r="BP135" s="52"/>
      <c r="BQ135" s="52"/>
      <c r="BR135" s="52"/>
    </row>
    <row r="136" spans="4:70" ht="21">
      <c r="D136" s="8"/>
      <c r="E136" s="9" t="e">
        <f t="shared" si="2"/>
        <v>#N/A</v>
      </c>
      <c r="F136" s="18"/>
      <c r="J136" s="52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52"/>
      <c r="X136" s="52"/>
      <c r="Y136" s="52"/>
      <c r="Z136" s="52"/>
      <c r="AA136" s="52"/>
      <c r="AB136" s="52"/>
      <c r="AC136" s="52"/>
      <c r="AD136" s="52"/>
      <c r="AE136" s="52"/>
      <c r="AF136" s="52"/>
      <c r="AG136" s="52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2"/>
      <c r="AU136" s="52"/>
      <c r="AV136" s="52"/>
      <c r="AW136" s="52"/>
      <c r="AX136" s="52"/>
      <c r="AY136" s="52"/>
      <c r="AZ136" s="52"/>
      <c r="BA136" s="52"/>
      <c r="BB136" s="52"/>
      <c r="BC136" s="52"/>
      <c r="BD136" s="52"/>
      <c r="BE136" s="52"/>
      <c r="BF136" s="52"/>
      <c r="BG136" s="52"/>
      <c r="BH136" s="52"/>
      <c r="BI136" s="52"/>
      <c r="BJ136" s="52"/>
      <c r="BK136" s="52"/>
      <c r="BL136" s="52"/>
      <c r="BM136" s="52"/>
      <c r="BN136" s="52"/>
      <c r="BO136" s="52"/>
      <c r="BP136" s="52"/>
      <c r="BQ136" s="52"/>
      <c r="BR136" s="52"/>
    </row>
    <row r="137" spans="4:70" ht="21">
      <c r="D137" s="8"/>
      <c r="E137" s="9" t="e">
        <f t="shared" si="2"/>
        <v>#N/A</v>
      </c>
      <c r="F137" s="18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52"/>
      <c r="Y137" s="52"/>
      <c r="Z137" s="52"/>
      <c r="AA137" s="52"/>
      <c r="AB137" s="52"/>
      <c r="AC137" s="52"/>
      <c r="AD137" s="52"/>
      <c r="AE137" s="52"/>
      <c r="AF137" s="52"/>
      <c r="AG137" s="52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2"/>
      <c r="AU137" s="52"/>
      <c r="AV137" s="52"/>
      <c r="AW137" s="52"/>
      <c r="AX137" s="52"/>
      <c r="AY137" s="52"/>
      <c r="AZ137" s="52"/>
      <c r="BA137" s="52"/>
      <c r="BB137" s="52"/>
      <c r="BC137" s="52"/>
      <c r="BD137" s="52"/>
      <c r="BE137" s="52"/>
      <c r="BF137" s="52"/>
      <c r="BG137" s="52"/>
      <c r="BH137" s="52"/>
      <c r="BI137" s="52"/>
      <c r="BJ137" s="52"/>
      <c r="BK137" s="52"/>
      <c r="BL137" s="52"/>
      <c r="BM137" s="52"/>
      <c r="BN137" s="52"/>
      <c r="BO137" s="52"/>
      <c r="BP137" s="52"/>
      <c r="BQ137" s="52"/>
      <c r="BR137" s="52"/>
    </row>
    <row r="138" spans="4:70" ht="21">
      <c r="D138" s="8"/>
      <c r="E138" s="9" t="e">
        <f t="shared" si="2"/>
        <v>#N/A</v>
      </c>
      <c r="F138" s="18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/>
      <c r="Z138" s="52"/>
      <c r="AA138" s="52"/>
      <c r="AB138" s="52"/>
      <c r="AC138" s="52"/>
      <c r="AD138" s="52"/>
      <c r="AE138" s="52"/>
      <c r="AF138" s="52"/>
      <c r="AG138" s="52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2"/>
      <c r="AU138" s="52"/>
      <c r="AV138" s="52"/>
      <c r="AW138" s="52"/>
      <c r="AX138" s="52"/>
      <c r="AY138" s="52"/>
      <c r="AZ138" s="52"/>
      <c r="BA138" s="52"/>
      <c r="BB138" s="52"/>
      <c r="BC138" s="52"/>
      <c r="BD138" s="52"/>
      <c r="BE138" s="52"/>
      <c r="BF138" s="52"/>
      <c r="BG138" s="52"/>
      <c r="BH138" s="52"/>
      <c r="BI138" s="52"/>
      <c r="BJ138" s="52"/>
      <c r="BK138" s="52"/>
      <c r="BL138" s="52"/>
      <c r="BM138" s="52"/>
      <c r="BN138" s="52"/>
      <c r="BO138" s="52"/>
      <c r="BP138" s="52"/>
      <c r="BQ138" s="52"/>
      <c r="BR138" s="52"/>
    </row>
    <row r="139" spans="4:70" ht="21">
      <c r="D139" s="8"/>
      <c r="E139" s="9" t="e">
        <f t="shared" si="2"/>
        <v>#N/A</v>
      </c>
      <c r="F139" s="18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2"/>
      <c r="Z139" s="52"/>
      <c r="AA139" s="52"/>
      <c r="AB139" s="52"/>
      <c r="AC139" s="52"/>
      <c r="AD139" s="52"/>
      <c r="AE139" s="52"/>
      <c r="AF139" s="52"/>
      <c r="AG139" s="52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2"/>
      <c r="AU139" s="52"/>
      <c r="AV139" s="52"/>
      <c r="AW139" s="52"/>
      <c r="AX139" s="52"/>
      <c r="AY139" s="52"/>
      <c r="AZ139" s="52"/>
      <c r="BA139" s="52"/>
      <c r="BB139" s="52"/>
      <c r="BC139" s="52"/>
      <c r="BD139" s="52"/>
      <c r="BE139" s="52"/>
      <c r="BF139" s="52"/>
      <c r="BG139" s="52"/>
      <c r="BH139" s="52"/>
      <c r="BI139" s="52"/>
      <c r="BJ139" s="52"/>
      <c r="BK139" s="52"/>
      <c r="BL139" s="52"/>
      <c r="BM139" s="52"/>
      <c r="BN139" s="52"/>
      <c r="BO139" s="52"/>
      <c r="BP139" s="52"/>
      <c r="BQ139" s="52"/>
      <c r="BR139" s="52"/>
    </row>
    <row r="140" spans="4:6" ht="21">
      <c r="D140" s="8"/>
      <c r="E140" s="9" t="e">
        <f t="shared" si="2"/>
        <v>#N/A</v>
      </c>
      <c r="F140" s="18"/>
    </row>
    <row r="141" spans="4:6" ht="21">
      <c r="D141" s="8"/>
      <c r="E141" s="9" t="e">
        <f t="shared" si="2"/>
        <v>#N/A</v>
      </c>
      <c r="F141" s="18"/>
    </row>
    <row r="142" spans="4:6" ht="21">
      <c r="D142" s="8"/>
      <c r="E142" s="9" t="e">
        <f t="shared" si="2"/>
        <v>#N/A</v>
      </c>
      <c r="F142" s="18"/>
    </row>
    <row r="143" spans="4:9" ht="21">
      <c r="D143" s="8"/>
      <c r="E143" s="9" t="e">
        <f t="shared" si="2"/>
        <v>#N/A</v>
      </c>
      <c r="F143" s="19"/>
      <c r="G143" s="19"/>
      <c r="H143"/>
      <c r="I143"/>
    </row>
    <row r="144" spans="4:9" ht="21">
      <c r="D144" s="8"/>
      <c r="E144" s="9" t="e">
        <f t="shared" si="2"/>
        <v>#N/A</v>
      </c>
      <c r="F144" s="19"/>
      <c r="G144" s="19"/>
      <c r="H144"/>
      <c r="I144"/>
    </row>
    <row r="145" spans="4:9" ht="21">
      <c r="D145" s="8"/>
      <c r="E145" s="9" t="e">
        <f t="shared" si="2"/>
        <v>#N/A</v>
      </c>
      <c r="F145" s="19"/>
      <c r="G145" s="19"/>
      <c r="H145"/>
      <c r="I145"/>
    </row>
    <row r="146" spans="4:9" ht="21">
      <c r="D146" s="8"/>
      <c r="E146" s="9" t="e">
        <f t="shared" si="2"/>
        <v>#N/A</v>
      </c>
      <c r="F146" s="19"/>
      <c r="G146" s="19"/>
      <c r="H146"/>
      <c r="I146"/>
    </row>
    <row r="147" spans="4:9" ht="21">
      <c r="D147" s="8"/>
      <c r="E147" s="9" t="e">
        <f t="shared" si="2"/>
        <v>#N/A</v>
      </c>
      <c r="F147" s="19"/>
      <c r="G147" s="19"/>
      <c r="H147"/>
      <c r="I147"/>
    </row>
    <row r="148" spans="4:9" ht="21">
      <c r="D148" s="8"/>
      <c r="E148" s="9" t="e">
        <f t="shared" si="2"/>
        <v>#N/A</v>
      </c>
      <c r="F148" s="19"/>
      <c r="G148" s="19"/>
      <c r="H148"/>
      <c r="I148"/>
    </row>
    <row r="149" spans="4:9" ht="21">
      <c r="D149" s="8"/>
      <c r="E149" s="9" t="e">
        <f t="shared" si="2"/>
        <v>#N/A</v>
      </c>
      <c r="F149" s="19"/>
      <c r="G149" s="19"/>
      <c r="H149"/>
      <c r="I149"/>
    </row>
    <row r="150" spans="4:9" ht="21">
      <c r="D150" s="8"/>
      <c r="E150" s="9" t="e">
        <f t="shared" si="2"/>
        <v>#N/A</v>
      </c>
      <c r="F150" s="19"/>
      <c r="G150" s="19"/>
      <c r="H150"/>
      <c r="I150"/>
    </row>
    <row r="151" spans="4:9" ht="21">
      <c r="D151" s="8"/>
      <c r="E151" s="9" t="e">
        <f t="shared" si="2"/>
        <v>#N/A</v>
      </c>
      <c r="F151" s="19"/>
      <c r="G151" s="19"/>
      <c r="H151"/>
      <c r="I151"/>
    </row>
    <row r="152" spans="4:9" ht="21">
      <c r="D152" s="8"/>
      <c r="E152" s="9" t="e">
        <f t="shared" si="2"/>
        <v>#N/A</v>
      </c>
      <c r="F152" s="19"/>
      <c r="G152" s="19"/>
      <c r="H152"/>
      <c r="I152"/>
    </row>
    <row r="153" spans="4:9" ht="21">
      <c r="D153" s="8"/>
      <c r="E153" s="9" t="e">
        <f t="shared" si="2"/>
        <v>#N/A</v>
      </c>
      <c r="F153" s="19"/>
      <c r="G153" s="19"/>
      <c r="H153"/>
      <c r="I153"/>
    </row>
    <row r="154" spans="4:9" ht="21">
      <c r="D154" s="8"/>
      <c r="E154" s="9" t="e">
        <f t="shared" si="2"/>
        <v>#N/A</v>
      </c>
      <c r="F154" s="19"/>
      <c r="G154" s="19"/>
      <c r="H154"/>
      <c r="I154"/>
    </row>
    <row r="155" spans="4:9" ht="21">
      <c r="D155" s="8"/>
      <c r="E155" s="9" t="e">
        <f t="shared" si="2"/>
        <v>#N/A</v>
      </c>
      <c r="F155" s="19"/>
      <c r="G155" s="19"/>
      <c r="H155"/>
      <c r="I155"/>
    </row>
    <row r="156" spans="4:9" ht="21">
      <c r="D156" s="8"/>
      <c r="E156" s="9" t="e">
        <f t="shared" si="2"/>
        <v>#N/A</v>
      </c>
      <c r="F156" s="19"/>
      <c r="G156" s="19"/>
      <c r="H156"/>
      <c r="I156"/>
    </row>
    <row r="157" spans="4:9" ht="21">
      <c r="D157" s="8"/>
      <c r="E157" s="9" t="e">
        <f t="shared" si="2"/>
        <v>#N/A</v>
      </c>
      <c r="F157" s="19"/>
      <c r="G157" s="19"/>
      <c r="H157"/>
      <c r="I157"/>
    </row>
    <row r="158" spans="4:9" ht="21">
      <c r="D158" s="8"/>
      <c r="E158" s="9" t="e">
        <f t="shared" si="2"/>
        <v>#N/A</v>
      </c>
      <c r="F158" s="19"/>
      <c r="G158" s="19"/>
      <c r="H158"/>
      <c r="I158"/>
    </row>
    <row r="159" spans="4:9" ht="21">
      <c r="D159" s="8"/>
      <c r="E159" s="9" t="e">
        <f t="shared" si="2"/>
        <v>#N/A</v>
      </c>
      <c r="F159" s="19"/>
      <c r="G159" s="19"/>
      <c r="H159"/>
      <c r="I159"/>
    </row>
    <row r="160" spans="4:9" ht="21">
      <c r="D160" s="8"/>
      <c r="E160" s="9" t="e">
        <f t="shared" si="2"/>
        <v>#N/A</v>
      </c>
      <c r="F160" s="19"/>
      <c r="G160" s="19"/>
      <c r="H160"/>
      <c r="I160"/>
    </row>
    <row r="161" spans="5:6" ht="21">
      <c r="E161" s="18"/>
      <c r="F161" s="18"/>
    </row>
    <row r="162" spans="5:6" ht="21">
      <c r="E162" s="18"/>
      <c r="F162" s="18"/>
    </row>
    <row r="163" spans="2:6" ht="21">
      <c r="B163" t="s">
        <v>142</v>
      </c>
      <c r="E163" s="18">
        <f>COUNTIF($E$5:$E$125,"A")</f>
        <v>0</v>
      </c>
      <c r="F163" s="18"/>
    </row>
    <row r="164" spans="2:6" ht="21">
      <c r="B164" t="s">
        <v>143</v>
      </c>
      <c r="E164" s="18">
        <f>COUNTIF($E$5:$E$125,"B+")</f>
        <v>0</v>
      </c>
      <c r="F164" s="18"/>
    </row>
    <row r="165" spans="2:6" ht="21">
      <c r="B165" t="s">
        <v>144</v>
      </c>
      <c r="E165" s="18">
        <f>COUNTIF($E$5:$E$125,"B")</f>
        <v>0</v>
      </c>
      <c r="F165" s="18"/>
    </row>
    <row r="166" spans="2:6" ht="21">
      <c r="B166" t="s">
        <v>145</v>
      </c>
      <c r="E166" s="18">
        <f>COUNTIF($E$5:$E$125,"C+")</f>
        <v>0</v>
      </c>
      <c r="F166" s="18"/>
    </row>
    <row r="167" spans="2:6" ht="21">
      <c r="B167" t="s">
        <v>146</v>
      </c>
      <c r="E167" s="18">
        <f>COUNTIF($E$5:$E$125,"C")</f>
        <v>0</v>
      </c>
      <c r="F167" s="18"/>
    </row>
    <row r="168" spans="2:6" ht="21">
      <c r="B168" t="s">
        <v>147</v>
      </c>
      <c r="E168" s="18">
        <f>COUNTIF($E$5:$E$125,"D+")</f>
        <v>0</v>
      </c>
      <c r="F168" s="18"/>
    </row>
    <row r="169" spans="2:6" ht="21">
      <c r="B169" t="s">
        <v>148</v>
      </c>
      <c r="E169" s="18">
        <f>COUNTIF($E$5:$E$125,"D")</f>
        <v>0</v>
      </c>
      <c r="F169" s="18"/>
    </row>
    <row r="170" spans="2:6" ht="21">
      <c r="B170" t="s">
        <v>149</v>
      </c>
      <c r="E170" s="18">
        <f>COUNTIF($E$5:$E$125,"F")</f>
        <v>0</v>
      </c>
      <c r="F170" s="18"/>
    </row>
    <row r="171" spans="5:6" ht="21">
      <c r="E171" s="18"/>
      <c r="F171" s="18"/>
    </row>
    <row r="172" spans="5:6" ht="21">
      <c r="E172" s="18"/>
      <c r="F172" s="18"/>
    </row>
    <row r="173" spans="5:6" ht="21">
      <c r="E173" s="18"/>
      <c r="F173" s="18"/>
    </row>
    <row r="174" spans="5:6" ht="21">
      <c r="E174" s="18"/>
      <c r="F174" s="18"/>
    </row>
    <row r="175" spans="5:6" ht="21">
      <c r="E175" s="18"/>
      <c r="F175" s="18"/>
    </row>
    <row r="176" spans="5:6" ht="21">
      <c r="E176" s="18"/>
      <c r="F176" s="18"/>
    </row>
    <row r="177" spans="5:6" ht="21">
      <c r="E177" s="18"/>
      <c r="F177" s="18"/>
    </row>
    <row r="178" spans="5:6" ht="21">
      <c r="E178" s="18"/>
      <c r="F178" s="18"/>
    </row>
    <row r="179" spans="5:6" ht="21">
      <c r="E179" s="18"/>
      <c r="F179" s="18"/>
    </row>
    <row r="180" spans="5:6" ht="21">
      <c r="E180" s="18"/>
      <c r="F180" s="18"/>
    </row>
    <row r="181" spans="5:6" ht="21">
      <c r="E181" s="18"/>
      <c r="F181" s="18"/>
    </row>
    <row r="182" spans="5:6" ht="21">
      <c r="E182" s="18"/>
      <c r="F182" s="18"/>
    </row>
    <row r="183" spans="5:6" ht="21">
      <c r="E183" s="18"/>
      <c r="F183" s="18"/>
    </row>
    <row r="184" spans="5:6" ht="21">
      <c r="E184" s="18"/>
      <c r="F184" s="18"/>
    </row>
    <row r="185" spans="5:6" ht="21">
      <c r="E185" s="18"/>
      <c r="F185" s="18"/>
    </row>
    <row r="186" spans="5:6" ht="21">
      <c r="E186" s="18"/>
      <c r="F186" s="18"/>
    </row>
    <row r="187" spans="5:6" ht="21">
      <c r="E187" s="18"/>
      <c r="F187" s="18"/>
    </row>
    <row r="188" spans="5:6" ht="21">
      <c r="E188" s="18"/>
      <c r="F188" s="18"/>
    </row>
    <row r="189" spans="5:6" ht="21">
      <c r="E189" s="18"/>
      <c r="F189" s="18"/>
    </row>
    <row r="190" spans="5:6" ht="21">
      <c r="E190" s="18"/>
      <c r="F190" s="18"/>
    </row>
    <row r="191" spans="5:6" ht="21">
      <c r="E191" s="18"/>
      <c r="F191" s="18"/>
    </row>
    <row r="192" spans="5:6" ht="21">
      <c r="E192" s="18"/>
      <c r="F192" s="18"/>
    </row>
    <row r="193" spans="5:6" ht="21">
      <c r="E193" s="18"/>
      <c r="F193" s="18"/>
    </row>
    <row r="194" spans="5:6" ht="21">
      <c r="E194" s="18"/>
      <c r="F194" s="18"/>
    </row>
    <row r="195" spans="5:6" ht="21">
      <c r="E195" s="18"/>
      <c r="F195" s="18"/>
    </row>
    <row r="196" spans="5:6" ht="21">
      <c r="E196" s="18"/>
      <c r="F196" s="18"/>
    </row>
    <row r="197" spans="5:6" ht="21">
      <c r="E197" s="18"/>
      <c r="F197" s="18"/>
    </row>
    <row r="198" spans="5:6" ht="21">
      <c r="E198" s="18"/>
      <c r="F198" s="18"/>
    </row>
    <row r="199" spans="5:6" ht="21">
      <c r="E199" s="18"/>
      <c r="F199" s="18"/>
    </row>
    <row r="200" spans="5:6" ht="21">
      <c r="E200" s="18"/>
      <c r="F200" s="18"/>
    </row>
    <row r="201" spans="5:6" ht="21">
      <c r="E201" s="18"/>
      <c r="F201" s="18"/>
    </row>
    <row r="202" spans="5:6" ht="21">
      <c r="E202" s="18"/>
      <c r="F202" s="18"/>
    </row>
    <row r="203" spans="5:6" ht="21">
      <c r="E203" s="18"/>
      <c r="F203" s="18"/>
    </row>
    <row r="204" spans="5:6" ht="21">
      <c r="E204" s="18"/>
      <c r="F204" s="18"/>
    </row>
    <row r="205" spans="5:6" ht="21">
      <c r="E205" s="18"/>
      <c r="F205" s="18"/>
    </row>
    <row r="206" spans="5:6" ht="21">
      <c r="E206" s="18"/>
      <c r="F206" s="18"/>
    </row>
    <row r="207" spans="5:6" ht="21">
      <c r="E207" s="18"/>
      <c r="F207" s="18"/>
    </row>
    <row r="208" spans="5:6" ht="21">
      <c r="E208" s="18"/>
      <c r="F208" s="18"/>
    </row>
    <row r="209" spans="5:6" ht="21">
      <c r="E209" s="18"/>
      <c r="F209" s="18"/>
    </row>
    <row r="210" spans="5:6" ht="21">
      <c r="E210" s="18"/>
      <c r="F210" s="18"/>
    </row>
    <row r="211" spans="5:6" ht="21">
      <c r="E211" s="18"/>
      <c r="F211" s="18"/>
    </row>
  </sheetData>
  <sheetProtection/>
  <printOptions/>
  <pageMargins left="1.77" right="0.74" top="1" bottom="1" header="0.5" footer="0.5"/>
  <pageSetup horizontalDpi="300" verticalDpi="300" orientation="portrait" paperSize="9" r:id="rId4"/>
  <headerFooter alignWithMargins="0">
    <oddFooter>&amp;CPage &amp;P</oddFooter>
  </headerFooter>
  <drawing r:id="rId3"/>
  <legacyDrawing r:id="rId2"/>
  <oleObjects>
    <oleObject progId="MS_ClipArt_Gallery" shapeId="603011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A1"/>
  <sheetViews>
    <sheetView showGridLines="0" showRowColHeaders="0" zoomScalePageLayoutView="0" workbookViewId="0" topLeftCell="A1">
      <selection activeCell="B4" sqref="B4"/>
    </sheetView>
  </sheetViews>
  <sheetFormatPr defaultColWidth="9.33203125" defaultRowHeight="21"/>
  <cols>
    <col min="1" max="16384" width="9.33203125" style="52" customWidth="1"/>
  </cols>
  <sheetData/>
  <sheetProtection/>
  <printOptions/>
  <pageMargins left="0.75" right="0.75" top="1" bottom="1" header="0.5" footer="0.5"/>
  <pageSetup horizontalDpi="120" verticalDpi="120" orientation="portrait" paperSize="9" r:id="rId3"/>
  <headerFooter alignWithMargins="0">
    <oddHeader>&amp;C&amp;A</oddHeader>
    <oddFooter>&amp;CPage &amp;P</oddFooter>
  </headerFooter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A1"/>
  <sheetViews>
    <sheetView zoomScalePageLayoutView="0" workbookViewId="0" topLeftCell="A1">
      <selection activeCell="H15" sqref="H15"/>
    </sheetView>
  </sheetViews>
  <sheetFormatPr defaultColWidth="9.33203125" defaultRowHeight="21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7"/>
  <dimension ref="A1:A1"/>
  <sheetViews>
    <sheetView zoomScalePageLayoutView="0" workbookViewId="0" topLeftCell="A151">
      <selection activeCell="D161" sqref="D161"/>
    </sheetView>
  </sheetViews>
  <sheetFormatPr defaultColWidth="9.33203125" defaultRowHeight="21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รุ่งระวี</dc:creator>
  <cp:keywords/>
  <dc:description/>
  <cp:lastModifiedBy>Computer</cp:lastModifiedBy>
  <cp:lastPrinted>2007-10-11T07:24:59Z</cp:lastPrinted>
  <dcterms:created xsi:type="dcterms:W3CDTF">1997-09-07T11:07:07Z</dcterms:created>
  <dcterms:modified xsi:type="dcterms:W3CDTF">2008-02-26T07:40:39Z</dcterms:modified>
  <cp:category/>
  <cp:version/>
  <cp:contentType/>
  <cp:contentStatus/>
</cp:coreProperties>
</file>